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15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3. tábla" sheetId="8" r:id="rId8"/>
    <sheet name="4.sz tábla" sheetId="9" r:id="rId9"/>
    <sheet name="5. sz tábla" sheetId="10" r:id="rId10"/>
    <sheet name="6. sz. tábla" sheetId="11" r:id="rId11"/>
    <sheet name="6. tábla" sheetId="12" r:id="rId12"/>
    <sheet name="7.tábla" sheetId="13" r:id="rId13"/>
    <sheet name="8.tábla      " sheetId="14" r:id="rId14"/>
    <sheet name="9.tábla" sheetId="15" r:id="rId15"/>
    <sheet name="10.tábla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<sst xmlns="http://schemas.openxmlformats.org/spreadsheetml/2006/main" count="401" uniqueCount="325">
  <si>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</si>
  <si>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</si>
  <si>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</si>
  <si>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</si>
  <si>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</si>
  <si>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</si>
  <si>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</si>
  <si>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</si>
  <si>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</si>
  <si>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</si>
  <si>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</si>
  <si>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</si>
  <si>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</si>
  <si>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</si>
  <si>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</si>
  <si>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</si>
  <si>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</si>
  <si>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</si>
  <si>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</si>
  <si>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</si>
  <si>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</si>
  <si>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</si>
  <si>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</si>
  <si>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</si>
  <si>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</si>
  <si>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</si>
  <si>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</si>
  <si>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</si>
  <si>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</si>
  <si>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</si>
  <si>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</si>
  <si>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</si>
  <si>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</si>
  <si>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</si>
  <si>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</si>
  <si>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</si>
  <si>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</si>
  <si>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</si>
  <si>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</si>
  <si>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</si>
  <si>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</si>
  <si>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</si>
  <si>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</si>
  <si>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</si>
  <si>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</si>
  <si>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</si>
  <si>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</si>
  <si>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</si>
  <si>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</si>
  <si>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</si>
  <si>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</si>
  <si>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</si>
  <si>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</si>
  <si>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</si>
  <si>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</si>
  <si>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</si>
  <si>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Ezer forintban!</t>
  </si>
  <si>
    <t>01</t>
  </si>
  <si>
    <t>02</t>
  </si>
  <si>
    <t xml:space="preserve">   1. Induló tőke (411.)</t>
  </si>
  <si>
    <t xml:space="preserve">   2. Tőkeváltozások (412.)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</si>
  <si>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</si>
  <si>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</si>
  <si>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</si>
  <si>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</si>
  <si>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</si>
  <si>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</si>
  <si>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</si>
  <si>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</si>
  <si>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</si>
  <si>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</si>
  <si>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</si>
  <si>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</si>
  <si>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 xml:space="preserve">   3. Értékelési tartalék (417.)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</si>
  <si>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</si>
  <si>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</si>
  <si>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</si>
  <si>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</si>
  <si>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</si>
  <si>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</si>
  <si>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</si>
  <si>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</si>
  <si>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</si>
  <si>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</si>
  <si>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Előző évi pénzmaradvány igénybevétele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</si>
  <si>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</si>
  <si>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</si>
  <si>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</si>
  <si>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</si>
  <si>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</si>
  <si>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</si>
  <si>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</si>
  <si>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</si>
  <si>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</si>
  <si>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</si>
  <si>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</si>
  <si>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</si>
  <si>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</si>
  <si>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</si>
  <si>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</si>
  <si>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</si>
  <si>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</si>
  <si>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</si>
  <si>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</si>
  <si>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</si>
  <si>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</si>
  <si>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</si>
  <si>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</si>
  <si>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</si>
  <si>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</si>
  <si>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</si>
  <si>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</si>
  <si>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</si>
  <si>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</si>
  <si>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</si>
  <si>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</si>
  <si>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</si>
  <si>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</si>
  <si>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</si>
  <si>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</si>
  <si>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</si>
  <si>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</si>
  <si>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</si>
  <si>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Összeg (ezer Ft-ban)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</si>
  <si>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</si>
  <si>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</si>
  <si>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</si>
  <si>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</si>
  <si>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</si>
  <si>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</si>
  <si>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</si>
  <si>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</si>
  <si>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>Adatok ezer Ft-ban</t>
  </si>
  <si>
    <t xml:space="preserve">  Ö S S Z E S E N</t>
  </si>
  <si>
    <t>Magánszemélyek kommunális adója</t>
  </si>
  <si>
    <t>Vállalkozások kommunális adója</t>
  </si>
  <si>
    <t>Iparűzési adó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</si>
  <si>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</si>
  <si>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</si>
  <si>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</si>
  <si>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</si>
  <si>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</si>
  <si>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</si>
  <si>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</si>
  <si>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</si>
  <si>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</si>
  <si>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</si>
  <si>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</si>
  <si>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</si>
  <si>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</si>
  <si>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</si>
  <si>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</si>
  <si>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</si>
  <si>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</si>
  <si>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</si>
  <si>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</si>
  <si>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</si>
  <si>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</si>
  <si>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</si>
  <si>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</si>
  <si>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</si>
  <si>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</si>
  <si>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</si>
  <si>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</si>
  <si>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</si>
  <si>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</si>
  <si>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</si>
  <si>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</si>
  <si>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</si>
  <si>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</si>
  <si>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</si>
  <si>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</si>
  <si>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</si>
  <si>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</si>
  <si>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</si>
  <si>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</si>
  <si>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</si>
  <si>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</si>
  <si>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</si>
  <si>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</si>
  <si>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</si>
  <si>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</si>
  <si>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</si>
  <si>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</si>
  <si>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</si>
  <si>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</si>
  <si>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</si>
  <si>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</si>
  <si>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</si>
  <si>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</si>
  <si>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</si>
  <si>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</si>
  <si>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</si>
  <si>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</si>
  <si>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</si>
  <si>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</si>
  <si>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</si>
  <si>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</si>
  <si>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</si>
  <si>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</si>
  <si>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</si>
  <si>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</si>
  <si>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</si>
  <si>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</si>
  <si>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</si>
  <si>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</si>
  <si>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</si>
  <si>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</si>
  <si>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</si>
  <si>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</si>
  <si>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</si>
  <si>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</si>
  <si>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</si>
  <si>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</si>
  <si>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</si>
  <si>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</si>
  <si>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</si>
  <si>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</si>
  <si>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</si>
  <si>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t xml:space="preserve">   1. Rövid lejáratú kölcsönök (4561., 4571.)</t>
  </si>
  <si>
    <t xml:space="preserve">   2. Rövid lejáratú hitelek (4511., 4521., 4531., 4541.)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</si>
  <si>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</si>
  <si>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</si>
  <si>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</si>
  <si>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</si>
  <si>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</si>
  <si>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</si>
  <si>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</si>
  <si>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</si>
  <si>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</si>
  <si>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</si>
  <si>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</si>
  <si>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</si>
  <si>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</si>
  <si>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</si>
  <si>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</si>
  <si>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</si>
  <si>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</si>
  <si>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</si>
  <si>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</si>
  <si>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</si>
  <si>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</si>
  <si>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</si>
  <si>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</si>
  <si>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</si>
  <si>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</si>
  <si>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</si>
  <si>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Térítési díjak</t>
  </si>
  <si>
    <t>Gépjárműadó</t>
  </si>
  <si>
    <t>Talajterhelési díj</t>
  </si>
  <si>
    <t>Bírság, pótlék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</si>
  <si>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</si>
  <si>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</si>
  <si>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</si>
  <si>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</si>
  <si>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>Összesen</t>
  </si>
  <si>
    <t>Nyitó érték</t>
  </si>
  <si>
    <t>Beruházások növekedése</t>
  </si>
  <si>
    <t>- új beszerzés, létesítés</t>
  </si>
  <si>
    <t>- használt eszköz beszerz.</t>
  </si>
  <si>
    <t>- térítés nélküli átvétel</t>
  </si>
  <si>
    <t>Beruházások csökkenései</t>
  </si>
  <si>
    <t>- üzembe helyezés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</si>
  <si>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</si>
  <si>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</si>
  <si>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</si>
  <si>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</si>
  <si>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</si>
  <si>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</si>
  <si>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</si>
  <si>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</si>
  <si>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</si>
  <si>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</si>
  <si>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</si>
  <si>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</si>
  <si>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</si>
  <si>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</si>
  <si>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</si>
  <si>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</si>
  <si>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</si>
  <si>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</si>
  <si>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</si>
  <si>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</si>
  <si>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</si>
  <si>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</si>
  <si>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</si>
  <si>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</si>
  <si>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</si>
  <si>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</si>
  <si>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</si>
  <si>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</si>
  <si>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</si>
  <si>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</si>
  <si>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</si>
  <si>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</si>
  <si>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</si>
  <si>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</si>
  <si>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Forgatási célú hitelviszonyt megtestesítő értékpapírok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</si>
  <si>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</si>
  <si>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</si>
  <si>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</si>
  <si>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</si>
  <si>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</si>
  <si>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6.sz. tábla</t>
  </si>
  <si>
    <t>7.sz. tábla</t>
  </si>
  <si>
    <t>9. sz. tábla</t>
  </si>
  <si>
    <t>10. sz. tábla</t>
  </si>
  <si>
    <t>KIADÁSOK</t>
  </si>
  <si>
    <t>összetételének és teljesítésének értékelése</t>
  </si>
  <si>
    <t>Immateriális javak</t>
  </si>
  <si>
    <t>Gépek, berendezések és felszerelések</t>
  </si>
  <si>
    <t>Üzemeltetésre átadott, koncesszióba adott eszk.</t>
  </si>
  <si>
    <t>Ingatlanok,     inmateriális javak</t>
  </si>
  <si>
    <t>Lakbérek, egyéb bérleti díjak</t>
  </si>
  <si>
    <t>Szolgáltatás ellenértékeének teljesítése</t>
  </si>
  <si>
    <t>Egyéb  bevételek</t>
  </si>
  <si>
    <t>3. sz. tábla</t>
  </si>
  <si>
    <t>4. sz. tábla</t>
  </si>
  <si>
    <t>5. sz. tábla</t>
  </si>
  <si>
    <t>6. sz tábla</t>
  </si>
  <si>
    <t xml:space="preserve">              - előző évek költségvetési tartalék elszámolása (4214)</t>
  </si>
  <si>
    <t xml:space="preserve">  felújítás</t>
  </si>
  <si>
    <t>2009. december 31-én</t>
  </si>
  <si>
    <t>2009. évi helyesbítet előírás</t>
  </si>
  <si>
    <t>2009. évi helyesbített   előírás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</si>
</sst>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</numFmts>
  <fonts count="59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0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164" fontId="1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177" fontId="1" fillId="33" borderId="35" xfId="0" applyNumberFormat="1" applyFont="1" applyFill="1" applyBorder="1" applyAlignment="1" applyProtection="1">
      <alignment horizontal="right" vertical="center"/>
      <protection/>
    </xf>
    <xf numFmtId="177" fontId="1" fillId="33" borderId="36" xfId="0" applyNumberFormat="1" applyFont="1" applyFill="1" applyBorder="1" applyAlignment="1" applyProtection="1">
      <alignment horizontal="right" vertical="center"/>
      <protection/>
    </xf>
    <xf numFmtId="177" fontId="1" fillId="33" borderId="37" xfId="0" applyNumberFormat="1" applyFont="1" applyFill="1" applyBorder="1" applyAlignment="1" applyProtection="1">
      <alignment horizontal="right" vertical="center"/>
      <protection/>
    </xf>
    <xf numFmtId="177" fontId="1" fillId="33" borderId="38" xfId="0" applyNumberFormat="1" applyFont="1" applyFill="1" applyBorder="1" applyAlignment="1" applyProtection="1">
      <alignment horizontal="right" vertical="center"/>
      <protection/>
    </xf>
    <xf numFmtId="177" fontId="1" fillId="33" borderId="39" xfId="0" applyNumberFormat="1" applyFont="1" applyFill="1" applyBorder="1" applyAlignment="1" applyProtection="1">
      <alignment horizontal="right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/>
    </xf>
    <xf numFmtId="164" fontId="1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164" fontId="1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33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33" borderId="50" xfId="0" applyNumberFormat="1" applyFont="1" applyFill="1" applyBorder="1" applyAlignment="1" applyProtection="1">
      <alignment vertical="center"/>
      <protection/>
    </xf>
    <xf numFmtId="195" fontId="5" fillId="33" borderId="50" xfId="0" applyNumberFormat="1" applyFont="1" applyFill="1" applyBorder="1" applyAlignment="1" applyProtection="1">
      <alignment horizontal="right" vertical="center"/>
      <protection/>
    </xf>
    <xf numFmtId="195" fontId="3" fillId="33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33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33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33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33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33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195" fontId="3" fillId="33" borderId="37" xfId="0" applyNumberFormat="1" applyFont="1" applyFill="1" applyBorder="1" applyAlignment="1" applyProtection="1">
      <alignment vertical="center"/>
      <protection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vertical="center"/>
      <protection/>
    </xf>
    <xf numFmtId="169" fontId="11" fillId="33" borderId="15" xfId="0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9" fontId="6" fillId="33" borderId="15" xfId="0" applyNumberFormat="1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69" fontId="11" fillId="33" borderId="20" xfId="0" applyNumberFormat="1" applyFont="1" applyFill="1" applyBorder="1" applyAlignment="1" applyProtection="1">
      <alignment vertical="center"/>
      <protection/>
    </xf>
    <xf numFmtId="0" fontId="7" fillId="33" borderId="56" xfId="0" applyFont="1" applyFill="1" applyBorder="1" applyAlignment="1" applyProtection="1">
      <alignment vertical="center"/>
      <protection/>
    </xf>
    <xf numFmtId="169" fontId="6" fillId="33" borderId="57" xfId="0" applyNumberFormat="1" applyFont="1" applyFill="1" applyBorder="1" applyAlignment="1" applyProtection="1">
      <alignment vertical="center"/>
      <protection/>
    </xf>
    <xf numFmtId="195" fontId="1" fillId="0" borderId="58" xfId="0" applyNumberFormat="1" applyFont="1" applyBorder="1" applyAlignment="1" applyProtection="1">
      <alignment horizontal="right" vertical="center"/>
      <protection locked="0"/>
    </xf>
    <xf numFmtId="195" fontId="5" fillId="33" borderId="30" xfId="0" applyNumberFormat="1" applyFont="1" applyFill="1" applyBorder="1" applyAlignment="1" applyProtection="1">
      <alignment vertical="center"/>
      <protection/>
    </xf>
    <xf numFmtId="195" fontId="3" fillId="33" borderId="30" xfId="0" applyNumberFormat="1" applyFont="1" applyFill="1" applyBorder="1" applyAlignment="1" applyProtection="1">
      <alignment vertical="center"/>
      <protection/>
    </xf>
    <xf numFmtId="195" fontId="5" fillId="33" borderId="30" xfId="0" applyNumberFormat="1" applyFont="1" applyFill="1" applyBorder="1" applyAlignment="1" applyProtection="1">
      <alignment horizontal="right" vertical="center"/>
      <protection/>
    </xf>
    <xf numFmtId="195" fontId="3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33" borderId="37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>
      <alignment horizontal="left" vertical="center" indent="1"/>
    </xf>
    <xf numFmtId="195" fontId="3" fillId="33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33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59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33" borderId="61" xfId="0" applyNumberFormat="1" applyFont="1" applyFill="1" applyBorder="1" applyAlignment="1" applyProtection="1">
      <alignment vertical="center"/>
      <protection/>
    </xf>
    <xf numFmtId="4" fontId="3" fillId="33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59" xfId="0" applyNumberFormat="1" applyFont="1" applyBorder="1" applyAlignment="1" applyProtection="1">
      <alignment vertical="center"/>
      <protection locked="0"/>
    </xf>
    <xf numFmtId="4" fontId="18" fillId="33" borderId="50" xfId="0" applyNumberFormat="1" applyFont="1" applyFill="1" applyBorder="1" applyAlignment="1" applyProtection="1">
      <alignment vertical="center"/>
      <protection/>
    </xf>
    <xf numFmtId="4" fontId="18" fillId="33" borderId="61" xfId="0" applyNumberFormat="1" applyFont="1" applyFill="1" applyBorder="1" applyAlignment="1" applyProtection="1">
      <alignment vertical="center"/>
      <protection/>
    </xf>
    <xf numFmtId="4" fontId="18" fillId="33" borderId="30" xfId="0" applyNumberFormat="1" applyFont="1" applyFill="1" applyBorder="1" applyAlignment="1" applyProtection="1">
      <alignment vertical="center"/>
      <protection/>
    </xf>
    <xf numFmtId="4" fontId="1" fillId="33" borderId="35" xfId="0" applyNumberFormat="1" applyFont="1" applyFill="1" applyBorder="1" applyAlignment="1" applyProtection="1">
      <alignment horizontal="right" vertical="center"/>
      <protection/>
    </xf>
    <xf numFmtId="4" fontId="1" fillId="33" borderId="39" xfId="0" applyNumberFormat="1" applyFont="1" applyFill="1" applyBorder="1" applyAlignment="1" applyProtection="1">
      <alignment horizontal="right" vertical="center"/>
      <protection/>
    </xf>
    <xf numFmtId="4" fontId="1" fillId="33" borderId="36" xfId="0" applyNumberFormat="1" applyFont="1" applyFill="1" applyBorder="1" applyAlignment="1" applyProtection="1">
      <alignment horizontal="right" vertical="center"/>
      <protection/>
    </xf>
    <xf numFmtId="4" fontId="3" fillId="33" borderId="37" xfId="0" applyNumberFormat="1" applyFont="1" applyFill="1" applyBorder="1" applyAlignment="1" applyProtection="1">
      <alignment horizontal="right"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33" borderId="16" xfId="0" applyNumberFormat="1" applyFont="1" applyFill="1" applyBorder="1" applyAlignment="1" applyProtection="1">
      <alignment horizontal="right" vertical="center"/>
      <protection/>
    </xf>
    <xf numFmtId="219" fontId="6" fillId="33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33" borderId="63" xfId="0" applyNumberFormat="1" applyFont="1" applyFill="1" applyBorder="1" applyAlignment="1" applyProtection="1">
      <alignment horizontal="right" vertical="center"/>
      <protection/>
    </xf>
    <xf numFmtId="219" fontId="6" fillId="33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33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33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vertical="center" wrapText="1"/>
      <protection/>
    </xf>
    <xf numFmtId="195" fontId="3" fillId="33" borderId="46" xfId="0" applyNumberFormat="1" applyFont="1" applyFill="1" applyBorder="1" applyAlignment="1" applyProtection="1">
      <alignment vertical="center"/>
      <protection/>
    </xf>
    <xf numFmtId="0" fontId="3" fillId="33" borderId="72" xfId="0" applyFont="1" applyFill="1" applyBorder="1" applyAlignment="1" applyProtection="1">
      <alignment horizontal="left" vertical="center" wrapText="1"/>
      <protection/>
    </xf>
    <xf numFmtId="0" fontId="5" fillId="33" borderId="59" xfId="0" applyFont="1" applyFill="1" applyBorder="1" applyAlignment="1" applyProtection="1">
      <alignment vertical="center" wrapText="1"/>
      <protection/>
    </xf>
    <xf numFmtId="195" fontId="5" fillId="33" borderId="73" xfId="0" applyNumberFormat="1" applyFont="1" applyFill="1" applyBorder="1" applyAlignment="1" applyProtection="1">
      <alignment vertical="center"/>
      <protection/>
    </xf>
    <xf numFmtId="195" fontId="5" fillId="33" borderId="74" xfId="0" applyNumberFormat="1" applyFont="1" applyFill="1" applyBorder="1" applyAlignment="1" applyProtection="1">
      <alignment vertical="center"/>
      <protection/>
    </xf>
    <xf numFmtId="177" fontId="1" fillId="33" borderId="75" xfId="0" applyNumberFormat="1" applyFont="1" applyFill="1" applyBorder="1" applyAlignment="1" applyProtection="1">
      <alignment horizontal="right" vertical="center"/>
      <protection/>
    </xf>
    <xf numFmtId="0" fontId="3" fillId="33" borderId="50" xfId="0" applyFont="1" applyFill="1" applyBorder="1" applyAlignment="1" applyProtection="1">
      <alignment vertical="center" wrapText="1"/>
      <protection/>
    </xf>
    <xf numFmtId="164" fontId="1" fillId="33" borderId="61" xfId="0" applyNumberFormat="1" applyFont="1" applyFill="1" applyBorder="1" applyAlignment="1" applyProtection="1">
      <alignment horizontal="center" vertical="center"/>
      <protection/>
    </xf>
    <xf numFmtId="0" fontId="21" fillId="33" borderId="59" xfId="0" applyFont="1" applyFill="1" applyBorder="1" applyAlignment="1" applyProtection="1">
      <alignment vertical="center" wrapText="1"/>
      <protection/>
    </xf>
    <xf numFmtId="164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33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195" fontId="5" fillId="33" borderId="73" xfId="0" applyNumberFormat="1" applyFont="1" applyFill="1" applyBorder="1" applyAlignment="1" applyProtection="1">
      <alignment horizontal="right" vertical="center"/>
      <protection/>
    </xf>
    <xf numFmtId="195" fontId="5" fillId="33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33" borderId="35" xfId="0" applyNumberFormat="1" applyFont="1" applyFill="1" applyBorder="1" applyAlignment="1" applyProtection="1">
      <alignment vertical="center"/>
      <protection/>
    </xf>
    <xf numFmtId="0" fontId="3" fillId="0" borderId="77" xfId="0" applyFont="1" applyBorder="1" applyAlignment="1">
      <alignment vertical="center"/>
    </xf>
    <xf numFmtId="195" fontId="23" fillId="0" borderId="77" xfId="0" applyNumberFormat="1" applyFont="1" applyBorder="1" applyAlignment="1" applyProtection="1">
      <alignment vertical="center"/>
      <protection/>
    </xf>
    <xf numFmtId="195" fontId="23" fillId="0" borderId="77" xfId="0" applyNumberFormat="1" applyFont="1" applyFill="1" applyBorder="1" applyAlignment="1" applyProtection="1">
      <alignment vertical="center"/>
      <protection/>
    </xf>
    <xf numFmtId="0" fontId="1" fillId="0" borderId="78" xfId="0" applyFont="1" applyBorder="1" applyAlignment="1" quotePrefix="1">
      <alignment horizontal="left" vertical="center" indent="2"/>
    </xf>
    <xf numFmtId="195" fontId="1" fillId="0" borderId="78" xfId="0" applyNumberFormat="1" applyFont="1" applyBorder="1" applyAlignment="1" applyProtection="1">
      <alignment vertical="center"/>
      <protection locked="0"/>
    </xf>
    <xf numFmtId="195" fontId="1" fillId="33" borderId="78" xfId="0" applyNumberFormat="1" applyFont="1" applyFill="1" applyBorder="1" applyAlignment="1" applyProtection="1">
      <alignment vertical="center"/>
      <protection/>
    </xf>
    <xf numFmtId="0" fontId="1" fillId="0" borderId="79" xfId="0" applyFont="1" applyBorder="1" applyAlignment="1" quotePrefix="1">
      <alignment horizontal="left" vertical="center" indent="2"/>
    </xf>
    <xf numFmtId="195" fontId="1" fillId="0" borderId="79" xfId="0" applyNumberFormat="1" applyFont="1" applyBorder="1" applyAlignment="1" applyProtection="1">
      <alignment vertical="center"/>
      <protection locked="0"/>
    </xf>
    <xf numFmtId="195" fontId="1" fillId="33" borderId="79" xfId="0" applyNumberFormat="1" applyFont="1" applyFill="1" applyBorder="1" applyAlignment="1" applyProtection="1">
      <alignment vertical="center"/>
      <protection/>
    </xf>
    <xf numFmtId="0" fontId="1" fillId="0" borderId="80" xfId="0" applyFont="1" applyBorder="1" applyAlignment="1" quotePrefix="1">
      <alignment horizontal="left" vertical="center" indent="2"/>
    </xf>
    <xf numFmtId="195" fontId="1" fillId="0" borderId="80" xfId="0" applyNumberFormat="1" applyFont="1" applyBorder="1" applyAlignment="1" applyProtection="1">
      <alignment vertical="center"/>
      <protection locked="0"/>
    </xf>
    <xf numFmtId="195" fontId="1" fillId="33" borderId="80" xfId="0" applyNumberFormat="1" applyFont="1" applyFill="1" applyBorder="1" applyAlignment="1" applyProtection="1">
      <alignment vertical="center"/>
      <protection/>
    </xf>
    <xf numFmtId="0" fontId="3" fillId="0" borderId="81" xfId="0" applyFont="1" applyBorder="1" applyAlignment="1">
      <alignment vertical="center"/>
    </xf>
    <xf numFmtId="195" fontId="3" fillId="33" borderId="81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60" xfId="0" applyNumberFormat="1" applyFont="1" applyBorder="1" applyAlignment="1" applyProtection="1">
      <alignment vertical="center"/>
      <protection locked="0"/>
    </xf>
    <xf numFmtId="0" fontId="1" fillId="0" borderId="59" xfId="0" applyFont="1" applyBorder="1" applyAlignment="1">
      <alignment vertical="center"/>
    </xf>
    <xf numFmtId="0" fontId="1" fillId="0" borderId="82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33" borderId="50" xfId="0" applyFont="1" applyFill="1" applyBorder="1" applyAlignment="1">
      <alignment vertical="center"/>
    </xf>
    <xf numFmtId="0" fontId="1" fillId="33" borderId="61" xfId="0" applyFont="1" applyFill="1" applyBorder="1" applyAlignment="1" quotePrefix="1">
      <alignment horizontal="center" vertical="center"/>
    </xf>
    <xf numFmtId="165" fontId="3" fillId="33" borderId="61" xfId="0" applyNumberFormat="1" applyFont="1" applyFill="1" applyBorder="1" applyAlignment="1" applyProtection="1">
      <alignment vertical="center"/>
      <protection/>
    </xf>
    <xf numFmtId="165" fontId="3" fillId="33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80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83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82" xfId="0" applyFont="1" applyBorder="1" applyAlignment="1" applyProtection="1">
      <alignment horizontal="center" vertical="center" textRotation="90"/>
      <protection/>
    </xf>
    <xf numFmtId="0" fontId="9" fillId="0" borderId="8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 sz. mell."/>
      <sheetName val="4.a.sz.mell"/>
      <sheetName val="4.b.sz.mell "/>
      <sheetName val="5.sz mell"/>
      <sheetName val="6.sz mell"/>
      <sheetName val="7. sz  mell"/>
      <sheetName val="8.sz.mell"/>
      <sheetName val="9. sz. mell"/>
      <sheetName val="10. sz. mell"/>
      <sheetName val="11. sz. mell"/>
      <sheetName val="12. sz. mell"/>
      <sheetName val="12 sz. mell"/>
      <sheetName val="12.a.sz.mell"/>
      <sheetName val="12.b. sz. mell"/>
      <sheetName val="12.c. sz. mell"/>
      <sheetName val="12.d.sz.mell."/>
      <sheetName val="13. sz. mell"/>
      <sheetName val="14.sz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0">
      <selection activeCell="D27" sqref="D27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286" t="s">
        <v>76</v>
      </c>
      <c r="B1" s="283" t="s">
        <v>75</v>
      </c>
      <c r="C1" s="284"/>
      <c r="D1" s="285"/>
    </row>
    <row r="2" spans="1:4" ht="13.5" thickBot="1">
      <c r="A2" s="287"/>
      <c r="B2" s="73" t="s">
        <v>77</v>
      </c>
      <c r="C2" s="68" t="s">
        <v>86</v>
      </c>
      <c r="D2" s="69" t="s">
        <v>78</v>
      </c>
    </row>
    <row r="3" spans="1:4" ht="12.75">
      <c r="A3" s="70" t="s">
        <v>79</v>
      </c>
      <c r="B3" s="174">
        <v>38.7</v>
      </c>
      <c r="C3" s="166">
        <v>63</v>
      </c>
      <c r="D3" s="167">
        <v>63</v>
      </c>
    </row>
    <row r="4" spans="1:4" ht="12.75">
      <c r="A4" s="71" t="s">
        <v>80</v>
      </c>
      <c r="B4" s="175">
        <v>32.1</v>
      </c>
      <c r="C4" s="168">
        <v>3.8</v>
      </c>
      <c r="D4" s="169">
        <v>3.8</v>
      </c>
    </row>
    <row r="5" spans="1:4" ht="12.75">
      <c r="A5" s="71" t="s">
        <v>81</v>
      </c>
      <c r="B5" s="175">
        <v>24.2</v>
      </c>
      <c r="C5" s="168">
        <v>26</v>
      </c>
      <c r="D5" s="169">
        <v>26.3</v>
      </c>
    </row>
    <row r="6" spans="1:4" ht="12.75">
      <c r="A6" s="71" t="s">
        <v>82</v>
      </c>
      <c r="B6" s="175">
        <v>1.4</v>
      </c>
      <c r="C6" s="168">
        <v>5.5</v>
      </c>
      <c r="D6" s="169">
        <v>5.2</v>
      </c>
    </row>
    <row r="7" spans="1:4" ht="12.75">
      <c r="A7" s="71" t="s">
        <v>83</v>
      </c>
      <c r="B7" s="175">
        <v>3.6</v>
      </c>
      <c r="C7" s="168">
        <v>0</v>
      </c>
      <c r="D7" s="169"/>
    </row>
    <row r="8" spans="1:4" ht="13.5" thickBot="1">
      <c r="A8" s="72" t="s">
        <v>84</v>
      </c>
      <c r="B8" s="176"/>
      <c r="C8" s="170">
        <v>1.7</v>
      </c>
      <c r="D8" s="171">
        <v>1.7</v>
      </c>
    </row>
    <row r="9" spans="1:4" ht="13.5" thickBot="1">
      <c r="A9" s="74" t="s">
        <v>85</v>
      </c>
      <c r="B9" s="177">
        <f>SUM(B3:B8)</f>
        <v>100.00000000000001</v>
      </c>
      <c r="C9" s="178">
        <f>SUM(C3:C8)</f>
        <v>100</v>
      </c>
      <c r="D9" s="179">
        <f>SUM(D3:D8)</f>
        <v>100</v>
      </c>
    </row>
    <row r="16" spans="1:4" ht="15.75">
      <c r="A16" s="288" t="s">
        <v>307</v>
      </c>
      <c r="B16" s="288"/>
      <c r="C16" s="288"/>
      <c r="D16" s="288"/>
    </row>
    <row r="17" spans="1:4" ht="15.75">
      <c r="A17" s="288" t="s">
        <v>308</v>
      </c>
      <c r="B17" s="289"/>
      <c r="C17" s="289"/>
      <c r="D17" s="289"/>
    </row>
    <row r="19" ht="13.5" thickBot="1"/>
    <row r="20" spans="1:4" ht="12.75">
      <c r="A20" s="286" t="s">
        <v>87</v>
      </c>
      <c r="B20" s="283" t="s">
        <v>75</v>
      </c>
      <c r="C20" s="284"/>
      <c r="D20" s="285"/>
    </row>
    <row r="21" spans="1:4" ht="13.5" thickBot="1">
      <c r="A21" s="287"/>
      <c r="B21" s="73" t="s">
        <v>77</v>
      </c>
      <c r="C21" s="68" t="s">
        <v>86</v>
      </c>
      <c r="D21" s="69" t="s">
        <v>78</v>
      </c>
    </row>
    <row r="22" spans="1:4" ht="12.75">
      <c r="A22" s="70" t="s">
        <v>88</v>
      </c>
      <c r="B22" s="164">
        <v>60</v>
      </c>
      <c r="C22" s="166">
        <v>74.5</v>
      </c>
      <c r="D22" s="167">
        <v>79.4</v>
      </c>
    </row>
    <row r="23" spans="1:4" ht="12.75">
      <c r="A23" s="71" t="s">
        <v>89</v>
      </c>
      <c r="B23" s="162">
        <v>2.4</v>
      </c>
      <c r="C23" s="168">
        <v>11.5</v>
      </c>
      <c r="D23" s="169">
        <v>11.4</v>
      </c>
    </row>
    <row r="24" spans="1:4" ht="12.75">
      <c r="A24" s="71" t="s">
        <v>90</v>
      </c>
      <c r="B24" s="162">
        <v>31.9</v>
      </c>
      <c r="C24" s="168">
        <v>7.5</v>
      </c>
      <c r="D24" s="169"/>
    </row>
    <row r="25" spans="1:4" ht="12.75">
      <c r="A25" s="71" t="s">
        <v>91</v>
      </c>
      <c r="B25" s="162">
        <v>1.8</v>
      </c>
      <c r="C25" s="168">
        <v>1.9</v>
      </c>
      <c r="D25" s="169">
        <v>1.7</v>
      </c>
    </row>
    <row r="26" spans="1:4" ht="12.75">
      <c r="A26" s="71" t="s">
        <v>92</v>
      </c>
      <c r="B26" s="162"/>
      <c r="C26" s="168"/>
      <c r="D26" s="169"/>
    </row>
    <row r="27" spans="1:4" ht="13.5" thickBot="1">
      <c r="A27" s="72" t="s">
        <v>93</v>
      </c>
      <c r="B27" s="165">
        <v>3.9</v>
      </c>
      <c r="C27" s="170">
        <v>4.6</v>
      </c>
      <c r="D27" s="171">
        <v>7.5</v>
      </c>
    </row>
    <row r="28" spans="1:4" ht="13.5" thickBot="1">
      <c r="A28" s="74" t="s">
        <v>85</v>
      </c>
      <c r="B28" s="163">
        <f>SUM(B22:B27)</f>
        <v>100</v>
      </c>
      <c r="C28" s="172">
        <f>SUM(C22:C27)</f>
        <v>100</v>
      </c>
      <c r="D28" s="173">
        <f>SUM(D22:D27)</f>
        <v>100.00000000000001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4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CE,Félkövér"&amp;12KIEGÉSZITŐ MELLÉKLET
Bevételek összetételének
és teljesítésének értékelése
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318</v>
      </c>
    </row>
    <row r="2" ht="14.25">
      <c r="A2" s="112"/>
    </row>
    <row r="3" ht="13.5" thickBot="1">
      <c r="D3" s="113" t="s">
        <v>132</v>
      </c>
    </row>
    <row r="4" spans="1:4" s="67" customFormat="1" ht="43.5" customHeight="1" thickBot="1">
      <c r="A4" s="114" t="s">
        <v>94</v>
      </c>
      <c r="B4" s="124" t="s">
        <v>104</v>
      </c>
      <c r="C4" s="124" t="s">
        <v>105</v>
      </c>
      <c r="D4" s="124" t="s">
        <v>106</v>
      </c>
    </row>
    <row r="5" spans="1:4" ht="15" customHeight="1">
      <c r="A5" s="115" t="s">
        <v>113</v>
      </c>
      <c r="B5" s="116"/>
      <c r="C5" s="116"/>
      <c r="D5" s="117">
        <f>B5-C5</f>
        <v>0</v>
      </c>
    </row>
    <row r="6" spans="1:4" ht="15" customHeight="1">
      <c r="A6" s="118" t="s">
        <v>114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100</v>
      </c>
      <c r="B7" s="119"/>
      <c r="C7" s="119"/>
      <c r="D7" s="120">
        <f t="shared" si="0"/>
        <v>0</v>
      </c>
    </row>
    <row r="8" spans="1:4" ht="15" customHeight="1">
      <c r="A8" s="118" t="s">
        <v>101</v>
      </c>
      <c r="B8" s="119">
        <v>2865</v>
      </c>
      <c r="C8" s="119">
        <v>2775</v>
      </c>
      <c r="D8" s="120">
        <f t="shared" si="0"/>
        <v>90</v>
      </c>
    </row>
    <row r="9" spans="1:4" ht="15" customHeight="1">
      <c r="A9" s="118" t="s">
        <v>115</v>
      </c>
      <c r="B9" s="119"/>
      <c r="C9" s="119"/>
      <c r="D9" s="120">
        <f t="shared" si="0"/>
        <v>0</v>
      </c>
    </row>
    <row r="10" spans="1:4" ht="15" customHeight="1">
      <c r="A10" s="118" t="s">
        <v>102</v>
      </c>
      <c r="B10" s="119"/>
      <c r="C10" s="119"/>
      <c r="D10" s="120">
        <f t="shared" si="0"/>
        <v>0</v>
      </c>
    </row>
    <row r="11" spans="1:4" ht="15" customHeight="1">
      <c r="A11" s="118" t="s">
        <v>107</v>
      </c>
      <c r="B11" s="119">
        <v>242175</v>
      </c>
      <c r="C11" s="119">
        <v>35102</v>
      </c>
      <c r="D11" s="120">
        <f t="shared" si="0"/>
        <v>207073</v>
      </c>
    </row>
    <row r="12" spans="1:4" ht="15" customHeight="1">
      <c r="A12" s="118" t="s">
        <v>108</v>
      </c>
      <c r="B12" s="119">
        <v>10752</v>
      </c>
      <c r="C12" s="119">
        <v>8280</v>
      </c>
      <c r="D12" s="120">
        <f t="shared" si="0"/>
        <v>2472</v>
      </c>
    </row>
    <row r="13" spans="1:4" ht="15" customHeight="1">
      <c r="A13" s="118" t="s">
        <v>109</v>
      </c>
      <c r="B13" s="119">
        <v>320</v>
      </c>
      <c r="C13" s="119">
        <v>320</v>
      </c>
      <c r="D13" s="120">
        <f t="shared" si="0"/>
        <v>0</v>
      </c>
    </row>
    <row r="14" spans="1:4" ht="15" customHeight="1">
      <c r="A14" s="118" t="s">
        <v>110</v>
      </c>
      <c r="B14" s="119"/>
      <c r="C14" s="119"/>
      <c r="D14" s="120">
        <f t="shared" si="0"/>
        <v>0</v>
      </c>
    </row>
    <row r="15" spans="1:4" ht="15" customHeight="1" thickBot="1">
      <c r="A15" s="125" t="s">
        <v>112</v>
      </c>
      <c r="B15" s="126">
        <v>222117</v>
      </c>
      <c r="C15" s="126">
        <v>24175</v>
      </c>
      <c r="D15" s="202">
        <f t="shared" si="0"/>
        <v>197942</v>
      </c>
    </row>
    <row r="16" spans="1:4" ht="15" customHeight="1" thickBot="1">
      <c r="A16" s="157" t="s">
        <v>85</v>
      </c>
      <c r="B16" s="131">
        <f>SUM(B5:B15)</f>
        <v>478229</v>
      </c>
      <c r="C16" s="131">
        <f>SUM(C5:C15)</f>
        <v>70652</v>
      </c>
      <c r="D16" s="131">
        <f>SUM(D5:D15)</f>
        <v>407577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2009.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319</v>
      </c>
    </row>
    <row r="2" ht="14.25">
      <c r="A2" s="112"/>
    </row>
    <row r="3" ht="13.5" thickBot="1">
      <c r="E3" s="113" t="s">
        <v>132</v>
      </c>
    </row>
    <row r="4" spans="1:5" s="67" customFormat="1" ht="18.75" customHeight="1" thickBot="1">
      <c r="A4" s="114" t="s">
        <v>94</v>
      </c>
      <c r="B4" s="114" t="s">
        <v>95</v>
      </c>
      <c r="C4" s="114" t="s">
        <v>96</v>
      </c>
      <c r="D4" s="114" t="s">
        <v>97</v>
      </c>
      <c r="E4" s="114" t="s">
        <v>98</v>
      </c>
    </row>
    <row r="5" spans="1:5" ht="12.75">
      <c r="A5" s="115" t="s">
        <v>116</v>
      </c>
      <c r="B5" s="116">
        <v>1200</v>
      </c>
      <c r="C5" s="116"/>
      <c r="D5" s="116"/>
      <c r="E5" s="117">
        <f>B5+C5-D5</f>
        <v>1200</v>
      </c>
    </row>
    <row r="6" spans="1:5" ht="12.75">
      <c r="A6" s="118" t="s">
        <v>117</v>
      </c>
      <c r="B6" s="119"/>
      <c r="C6" s="119"/>
      <c r="D6" s="119"/>
      <c r="E6" s="120">
        <f>B6+C6-D6</f>
        <v>0</v>
      </c>
    </row>
    <row r="7" spans="1:5" ht="12.75">
      <c r="A7" s="118" t="s">
        <v>118</v>
      </c>
      <c r="B7" s="119">
        <v>124</v>
      </c>
      <c r="C7" s="119"/>
      <c r="D7" s="119">
        <v>19</v>
      </c>
      <c r="E7" s="120">
        <f>B7+C7-D7</f>
        <v>105</v>
      </c>
    </row>
    <row r="8" spans="1:5" ht="12.75">
      <c r="A8" s="118" t="s">
        <v>119</v>
      </c>
      <c r="B8" s="119"/>
      <c r="C8" s="119"/>
      <c r="D8" s="119"/>
      <c r="E8" s="120">
        <f>B8+C8-D8</f>
        <v>0</v>
      </c>
    </row>
    <row r="9" spans="1:5" ht="13.5" thickBot="1">
      <c r="A9" s="158" t="s">
        <v>85</v>
      </c>
      <c r="B9" s="161">
        <f>SUM(B5:B8)</f>
        <v>1324</v>
      </c>
      <c r="C9" s="161">
        <f>SUM(C5:C8)</f>
        <v>0</v>
      </c>
      <c r="D9" s="161">
        <f>SUM(D5:D8)</f>
        <v>19</v>
      </c>
      <c r="E9" s="161">
        <f>B9+C9-D9</f>
        <v>1305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303</v>
      </c>
    </row>
    <row r="2" ht="14.25">
      <c r="A2" s="112"/>
    </row>
    <row r="3" ht="13.5" thickBot="1">
      <c r="D3" s="113" t="s">
        <v>132</v>
      </c>
    </row>
    <row r="4" spans="1:4" s="67" customFormat="1" ht="21.75" customHeight="1">
      <c r="A4" s="296" t="s">
        <v>95</v>
      </c>
      <c r="B4" s="295" t="s">
        <v>120</v>
      </c>
      <c r="C4" s="295"/>
      <c r="D4" s="298" t="s">
        <v>98</v>
      </c>
    </row>
    <row r="5" spans="1:4" ht="19.5" customHeight="1" thickBot="1">
      <c r="A5" s="297"/>
      <c r="B5" s="206" t="s">
        <v>96</v>
      </c>
      <c r="C5" s="206" t="s">
        <v>97</v>
      </c>
      <c r="D5" s="299"/>
    </row>
    <row r="6" spans="1:4" ht="20.25" customHeight="1" thickBot="1">
      <c r="A6" s="203"/>
      <c r="B6" s="204"/>
      <c r="C6" s="204"/>
      <c r="D6" s="205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304</v>
      </c>
    </row>
    <row r="2" ht="14.25">
      <c r="A2" s="112" t="s">
        <v>121</v>
      </c>
    </row>
    <row r="3" ht="13.5" thickBot="1">
      <c r="C3" s="113"/>
    </row>
    <row r="4" spans="1:3" s="67" customFormat="1" ht="43.5" customHeight="1" thickBot="1">
      <c r="A4" s="114" t="s">
        <v>122</v>
      </c>
      <c r="B4" s="124" t="s">
        <v>123</v>
      </c>
      <c r="C4" s="124" t="s">
        <v>124</v>
      </c>
    </row>
    <row r="5" spans="1:3" ht="15" customHeight="1">
      <c r="A5" s="128" t="s">
        <v>128</v>
      </c>
      <c r="B5" s="184"/>
      <c r="C5" s="180">
        <f>IF($B$10&lt;&gt;0,ROUND(B5*100/$B$10,2),"-    ")</f>
        <v>0</v>
      </c>
    </row>
    <row r="6" spans="1:3" ht="15" customHeight="1">
      <c r="A6" s="129" t="s">
        <v>127</v>
      </c>
      <c r="B6" s="185">
        <v>349</v>
      </c>
      <c r="C6" s="181">
        <f>IF($B$10&lt;&gt;0,ROUND(B6*100/$B$10,2),"-    ")</f>
        <v>12.91</v>
      </c>
    </row>
    <row r="7" spans="1:3" ht="15" customHeight="1">
      <c r="A7" s="129" t="s">
        <v>129</v>
      </c>
      <c r="B7" s="185">
        <v>409</v>
      </c>
      <c r="C7" s="181">
        <f>IF($B$10&lt;&gt;0,ROUND(B7*100/$B$10,2),"-    ")</f>
        <v>15.13</v>
      </c>
    </row>
    <row r="8" spans="1:3" ht="15" customHeight="1">
      <c r="A8" s="129" t="s">
        <v>125</v>
      </c>
      <c r="B8" s="185">
        <v>362</v>
      </c>
      <c r="C8" s="181">
        <f>IF($B$10&lt;&gt;0,ROUND(B8*100/$B$10,2),"-    ")</f>
        <v>13.39</v>
      </c>
    </row>
    <row r="9" spans="1:3" ht="15" customHeight="1" thickBot="1">
      <c r="A9" s="130" t="s">
        <v>126</v>
      </c>
      <c r="B9" s="186">
        <v>1584</v>
      </c>
      <c r="C9" s="182">
        <f>IF($B$10&lt;&gt;0,ROUND(B9*100/$B$10,2),"-    ")</f>
        <v>58.58</v>
      </c>
    </row>
    <row r="10" spans="1:3" ht="15" customHeight="1" thickBot="1">
      <c r="A10" s="159" t="s">
        <v>130</v>
      </c>
      <c r="B10" s="187">
        <f>SUM(B5:B9)</f>
        <v>2704</v>
      </c>
      <c r="C10" s="183">
        <f>SUM(C5:C9)</f>
        <v>100.00999999999999</v>
      </c>
    </row>
  </sheetData>
  <sheetProtection/>
  <conditionalFormatting sqref="C10">
    <cfRule type="cellIs" priority="1" dxfId="4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C20" sqref="C20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267</v>
      </c>
    </row>
    <row r="3" ht="13.5" thickBot="1">
      <c r="H3" s="253" t="s">
        <v>132</v>
      </c>
    </row>
    <row r="4" spans="1:8" s="254" customFormat="1" ht="28.5" customHeight="1">
      <c r="A4" s="302" t="s">
        <v>94</v>
      </c>
      <c r="B4" s="300" t="s">
        <v>131</v>
      </c>
      <c r="C4" s="300" t="s">
        <v>268</v>
      </c>
      <c r="D4" s="300"/>
      <c r="E4" s="300" t="s">
        <v>269</v>
      </c>
      <c r="F4" s="300" t="s">
        <v>270</v>
      </c>
      <c r="G4" s="300" t="s">
        <v>271</v>
      </c>
      <c r="H4" s="301"/>
    </row>
    <row r="5" spans="1:8" s="257" customFormat="1" ht="31.5">
      <c r="A5" s="303"/>
      <c r="B5" s="304"/>
      <c r="C5" s="255" t="s">
        <v>272</v>
      </c>
      <c r="D5" s="255" t="s">
        <v>273</v>
      </c>
      <c r="E5" s="304"/>
      <c r="F5" s="304"/>
      <c r="G5" s="255" t="s">
        <v>272</v>
      </c>
      <c r="H5" s="256" t="s">
        <v>274</v>
      </c>
    </row>
    <row r="6" spans="1:8" s="261" customFormat="1" ht="12.75" thickBot="1">
      <c r="A6" s="258">
        <v>1</v>
      </c>
      <c r="B6" s="259">
        <v>2</v>
      </c>
      <c r="C6" s="259">
        <v>3</v>
      </c>
      <c r="D6" s="259">
        <v>4</v>
      </c>
      <c r="E6" s="259">
        <v>5</v>
      </c>
      <c r="F6" s="259">
        <v>6</v>
      </c>
      <c r="G6" s="259">
        <v>7</v>
      </c>
      <c r="H6" s="260">
        <v>8</v>
      </c>
    </row>
    <row r="7" spans="1:8" s="266" customFormat="1" ht="12">
      <c r="A7" s="262" t="s">
        <v>115</v>
      </c>
      <c r="B7" s="263" t="s">
        <v>57</v>
      </c>
      <c r="C7" s="264"/>
      <c r="D7" s="264"/>
      <c r="E7" s="264"/>
      <c r="F7" s="264"/>
      <c r="G7" s="264"/>
      <c r="H7" s="265"/>
    </row>
    <row r="8" spans="1:8" s="266" customFormat="1" ht="12">
      <c r="A8" s="267" t="s">
        <v>111</v>
      </c>
      <c r="B8" s="268" t="s">
        <v>58</v>
      </c>
      <c r="C8" s="269"/>
      <c r="D8" s="269"/>
      <c r="E8" s="269"/>
      <c r="F8" s="269"/>
      <c r="G8" s="269"/>
      <c r="H8" s="270"/>
    </row>
    <row r="9" spans="1:8" s="266" customFormat="1" ht="12">
      <c r="A9" s="267" t="s">
        <v>275</v>
      </c>
      <c r="B9" s="268" t="s">
        <v>276</v>
      </c>
      <c r="C9" s="269">
        <v>1200</v>
      </c>
      <c r="D9" s="269"/>
      <c r="E9" s="269"/>
      <c r="F9" s="269"/>
      <c r="G9" s="269">
        <v>1200</v>
      </c>
      <c r="H9" s="270"/>
    </row>
    <row r="10" spans="1:8" s="266" customFormat="1" ht="12">
      <c r="A10" s="267" t="s">
        <v>277</v>
      </c>
      <c r="B10" s="268" t="s">
        <v>278</v>
      </c>
      <c r="C10" s="269"/>
      <c r="D10" s="269"/>
      <c r="E10" s="269"/>
      <c r="F10" s="269"/>
      <c r="G10" s="269"/>
      <c r="H10" s="270"/>
    </row>
    <row r="11" spans="1:8" s="266" customFormat="1" ht="12">
      <c r="A11" s="267" t="s">
        <v>279</v>
      </c>
      <c r="B11" s="268" t="s">
        <v>280</v>
      </c>
      <c r="C11" s="269">
        <v>124</v>
      </c>
      <c r="D11" s="269"/>
      <c r="E11" s="269"/>
      <c r="F11" s="269"/>
      <c r="G11" s="269">
        <v>105</v>
      </c>
      <c r="H11" s="270"/>
    </row>
    <row r="12" spans="1:8" s="266" customFormat="1" ht="12.75" thickBot="1">
      <c r="A12" s="271" t="s">
        <v>281</v>
      </c>
      <c r="B12" s="272" t="s">
        <v>282</v>
      </c>
      <c r="C12" s="273"/>
      <c r="D12" s="273"/>
      <c r="E12" s="273"/>
      <c r="F12" s="273"/>
      <c r="G12" s="273">
        <v>15671</v>
      </c>
      <c r="H12" s="274"/>
    </row>
    <row r="13" spans="1:8" s="266" customFormat="1" ht="12.75" thickBot="1">
      <c r="A13" s="275" t="s">
        <v>283</v>
      </c>
      <c r="B13" s="276" t="s">
        <v>284</v>
      </c>
      <c r="C13" s="277">
        <f aca="true" t="shared" si="0" ref="C13:H13">SUM(C7:C12)</f>
        <v>1324</v>
      </c>
      <c r="D13" s="277">
        <f t="shared" si="0"/>
        <v>0</v>
      </c>
      <c r="E13" s="277">
        <f t="shared" si="0"/>
        <v>0</v>
      </c>
      <c r="F13" s="277">
        <f t="shared" si="0"/>
        <v>0</v>
      </c>
      <c r="G13" s="277">
        <f t="shared" si="0"/>
        <v>16976</v>
      </c>
      <c r="H13" s="278">
        <f t="shared" si="0"/>
        <v>0</v>
      </c>
    </row>
    <row r="14" spans="1:8" s="266" customFormat="1" ht="12">
      <c r="A14" s="279" t="s">
        <v>285</v>
      </c>
      <c r="B14" s="268" t="s">
        <v>286</v>
      </c>
      <c r="C14" s="280"/>
      <c r="D14" s="280"/>
      <c r="E14" s="280"/>
      <c r="F14" s="280"/>
      <c r="G14" s="280"/>
      <c r="H14" s="281"/>
    </row>
    <row r="15" spans="1:8" s="266" customFormat="1" ht="12">
      <c r="A15" s="267" t="s">
        <v>287</v>
      </c>
      <c r="B15" s="268" t="s">
        <v>288</v>
      </c>
      <c r="C15" s="269">
        <v>177</v>
      </c>
      <c r="D15" s="269"/>
      <c r="E15" s="269"/>
      <c r="F15" s="269"/>
      <c r="G15" s="269">
        <v>150</v>
      </c>
      <c r="H15" s="270"/>
    </row>
    <row r="16" spans="1:8" s="266" customFormat="1" ht="12">
      <c r="A16" s="267" t="s">
        <v>289</v>
      </c>
      <c r="B16" s="268" t="s">
        <v>290</v>
      </c>
      <c r="C16" s="269">
        <v>3373</v>
      </c>
      <c r="D16" s="269"/>
      <c r="E16" s="269"/>
      <c r="F16" s="269"/>
      <c r="G16" s="269">
        <v>3178</v>
      </c>
      <c r="H16" s="270"/>
    </row>
    <row r="17" spans="1:8" s="266" customFormat="1" ht="12">
      <c r="A17" s="267" t="s">
        <v>291</v>
      </c>
      <c r="B17" s="268" t="s">
        <v>292</v>
      </c>
      <c r="C17" s="269">
        <v>6</v>
      </c>
      <c r="D17" s="269"/>
      <c r="E17" s="269"/>
      <c r="F17" s="269"/>
      <c r="G17" s="269">
        <v>45</v>
      </c>
      <c r="H17" s="270"/>
    </row>
    <row r="18" spans="1:8" s="266" customFormat="1" ht="12">
      <c r="A18" s="267" t="s">
        <v>293</v>
      </c>
      <c r="B18" s="268" t="s">
        <v>294</v>
      </c>
      <c r="C18" s="269">
        <v>180</v>
      </c>
      <c r="D18" s="269"/>
      <c r="E18" s="269"/>
      <c r="F18" s="269"/>
      <c r="G18" s="269">
        <v>5367</v>
      </c>
      <c r="H18" s="270"/>
    </row>
    <row r="19" spans="1:8" s="266" customFormat="1" ht="12">
      <c r="A19" s="267" t="s">
        <v>295</v>
      </c>
      <c r="B19" s="268" t="s">
        <v>296</v>
      </c>
      <c r="C19" s="269"/>
      <c r="D19" s="269"/>
      <c r="E19" s="269"/>
      <c r="F19" s="269"/>
      <c r="G19" s="269"/>
      <c r="H19" s="270"/>
    </row>
    <row r="20" spans="1:8" s="266" customFormat="1" ht="12.75" thickBot="1">
      <c r="A20" s="271" t="s">
        <v>297</v>
      </c>
      <c r="B20" s="272" t="s">
        <v>298</v>
      </c>
      <c r="C20" s="273"/>
      <c r="D20" s="273"/>
      <c r="E20" s="273"/>
      <c r="F20" s="273"/>
      <c r="G20" s="273"/>
      <c r="H20" s="274"/>
    </row>
    <row r="21" spans="1:8" s="266" customFormat="1" ht="12.75" thickBot="1">
      <c r="A21" s="275" t="s">
        <v>299</v>
      </c>
      <c r="B21" s="276" t="s">
        <v>300</v>
      </c>
      <c r="C21" s="277">
        <f aca="true" t="shared" si="1" ref="C21:H21">SUM(C14:C20)</f>
        <v>3736</v>
      </c>
      <c r="D21" s="277">
        <f t="shared" si="1"/>
        <v>0</v>
      </c>
      <c r="E21" s="277">
        <f t="shared" si="1"/>
        <v>0</v>
      </c>
      <c r="F21" s="277">
        <f t="shared" si="1"/>
        <v>0</v>
      </c>
      <c r="G21" s="277">
        <f t="shared" si="1"/>
        <v>8740</v>
      </c>
      <c r="H21" s="278">
        <f t="shared" si="1"/>
        <v>0</v>
      </c>
    </row>
    <row r="22" spans="1:8" s="266" customFormat="1" ht="12.75" thickBot="1">
      <c r="A22" s="275" t="s">
        <v>301</v>
      </c>
      <c r="B22" s="276" t="s">
        <v>302</v>
      </c>
      <c r="C22" s="277">
        <f aca="true" t="shared" si="2" ref="C22:H22">C13+C21</f>
        <v>5060</v>
      </c>
      <c r="D22" s="277">
        <f t="shared" si="2"/>
        <v>0</v>
      </c>
      <c r="E22" s="277">
        <f t="shared" si="2"/>
        <v>0</v>
      </c>
      <c r="F22" s="277">
        <f t="shared" si="2"/>
        <v>0</v>
      </c>
      <c r="G22" s="277">
        <f t="shared" si="2"/>
        <v>25716</v>
      </c>
      <c r="H22" s="278">
        <f t="shared" si="2"/>
        <v>0</v>
      </c>
    </row>
  </sheetData>
  <sheetProtection sheet="1" objects="1" scenarios="1"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305</v>
      </c>
    </row>
    <row r="2" spans="1:3" ht="14.25">
      <c r="A2" s="112"/>
      <c r="B2" s="305" t="s">
        <v>322</v>
      </c>
      <c r="C2" s="305"/>
    </row>
    <row r="3" ht="13.5" thickBot="1">
      <c r="E3" s="113" t="s">
        <v>132</v>
      </c>
    </row>
    <row r="4" spans="1:5" s="67" customFormat="1" ht="61.5" customHeight="1" thickBot="1">
      <c r="A4" s="114" t="s">
        <v>76</v>
      </c>
      <c r="B4" s="127" t="s">
        <v>324</v>
      </c>
      <c r="C4" s="124" t="s">
        <v>251</v>
      </c>
      <c r="D4" s="124" t="s">
        <v>252</v>
      </c>
      <c r="E4" s="124" t="s">
        <v>253</v>
      </c>
    </row>
    <row r="5" spans="1:5" s="111" customFormat="1" ht="12.75">
      <c r="A5" s="134" t="s">
        <v>247</v>
      </c>
      <c r="B5" s="231">
        <v>292</v>
      </c>
      <c r="C5" s="231">
        <v>273</v>
      </c>
      <c r="D5" s="231"/>
      <c r="E5" s="231"/>
    </row>
    <row r="6" spans="1:5" s="111" customFormat="1" ht="12.75">
      <c r="A6" s="136" t="s">
        <v>313</v>
      </c>
      <c r="B6" s="232">
        <v>2658</v>
      </c>
      <c r="C6" s="232">
        <v>2436</v>
      </c>
      <c r="D6" s="232">
        <v>150</v>
      </c>
      <c r="E6" s="232"/>
    </row>
    <row r="7" spans="1:5" ht="12.75">
      <c r="A7" s="137" t="s">
        <v>314</v>
      </c>
      <c r="B7" s="232">
        <v>602</v>
      </c>
      <c r="C7" s="232">
        <v>602</v>
      </c>
      <c r="D7" s="232"/>
      <c r="E7" s="232"/>
    </row>
    <row r="8" spans="1:5" ht="12.75">
      <c r="A8" s="137"/>
      <c r="B8" s="232"/>
      <c r="C8" s="232"/>
      <c r="D8" s="232"/>
      <c r="E8" s="232"/>
    </row>
    <row r="9" spans="1:5" ht="12.75">
      <c r="A9" s="137"/>
      <c r="B9" s="232"/>
      <c r="C9" s="232"/>
      <c r="D9" s="232"/>
      <c r="E9" s="232"/>
    </row>
    <row r="10" spans="1:5" ht="13.5" thickBot="1">
      <c r="A10" s="141"/>
      <c r="B10" s="233"/>
      <c r="C10" s="233"/>
      <c r="D10" s="233"/>
      <c r="E10" s="233"/>
    </row>
    <row r="11" spans="1:5" s="111" customFormat="1" ht="13.5" thickBot="1">
      <c r="A11" s="157" t="s">
        <v>133</v>
      </c>
      <c r="B11" s="109">
        <f>SUM(B5:B10)</f>
        <v>3552</v>
      </c>
      <c r="C11" s="109">
        <f>SUM(C5:C10)</f>
        <v>3311</v>
      </c>
      <c r="D11" s="109">
        <f>SUM(D5:D10)</f>
        <v>150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306</v>
      </c>
    </row>
    <row r="2" spans="1:3" ht="14.25">
      <c r="A2" s="112"/>
      <c r="B2" s="305" t="s">
        <v>322</v>
      </c>
      <c r="C2" s="305"/>
    </row>
    <row r="3" ht="13.5" thickBot="1">
      <c r="E3" s="113" t="s">
        <v>132</v>
      </c>
    </row>
    <row r="4" spans="1:5" s="67" customFormat="1" ht="61.5" customHeight="1" thickBot="1">
      <c r="A4" s="114" t="s">
        <v>76</v>
      </c>
      <c r="B4" s="127" t="s">
        <v>323</v>
      </c>
      <c r="C4" s="124" t="s">
        <v>251</v>
      </c>
      <c r="D4" s="124" t="s">
        <v>252</v>
      </c>
      <c r="E4" s="124" t="s">
        <v>254</v>
      </c>
    </row>
    <row r="5" spans="1:5" s="111" customFormat="1" ht="12.75">
      <c r="A5" s="138" t="s">
        <v>134</v>
      </c>
      <c r="B5" s="135">
        <v>2188</v>
      </c>
      <c r="C5" s="135">
        <v>2167</v>
      </c>
      <c r="D5" s="135">
        <v>588</v>
      </c>
      <c r="E5" s="135">
        <v>8</v>
      </c>
    </row>
    <row r="6" spans="1:5" s="111" customFormat="1" ht="12.75">
      <c r="A6" s="139" t="s">
        <v>135</v>
      </c>
      <c r="B6" s="132"/>
      <c r="C6" s="132"/>
      <c r="D6" s="132"/>
      <c r="E6" s="132"/>
    </row>
    <row r="7" spans="1:5" ht="12.75">
      <c r="A7" s="139" t="s">
        <v>136</v>
      </c>
      <c r="B7" s="132">
        <v>10233</v>
      </c>
      <c r="C7" s="132">
        <v>19683</v>
      </c>
      <c r="D7" s="132">
        <v>1834</v>
      </c>
      <c r="E7" s="132">
        <v>13730</v>
      </c>
    </row>
    <row r="8" spans="1:5" ht="12.75">
      <c r="A8" s="139" t="s">
        <v>248</v>
      </c>
      <c r="B8" s="132">
        <v>6937</v>
      </c>
      <c r="C8" s="132">
        <v>6687</v>
      </c>
      <c r="D8" s="132">
        <v>1600</v>
      </c>
      <c r="E8" s="132">
        <v>130</v>
      </c>
    </row>
    <row r="9" spans="1:5" ht="12.75">
      <c r="A9" s="139" t="s">
        <v>250</v>
      </c>
      <c r="B9" s="132">
        <v>866</v>
      </c>
      <c r="C9" s="132">
        <v>498</v>
      </c>
      <c r="D9" s="132">
        <v>2211</v>
      </c>
      <c r="E9" s="132">
        <v>7</v>
      </c>
    </row>
    <row r="10" spans="1:5" ht="12.75">
      <c r="A10" s="234" t="s">
        <v>315</v>
      </c>
      <c r="B10" s="235">
        <v>199</v>
      </c>
      <c r="C10" s="235">
        <v>169</v>
      </c>
      <c r="D10" s="235">
        <v>140</v>
      </c>
      <c r="E10" s="235"/>
    </row>
    <row r="11" spans="1:5" ht="13.5" thickBot="1">
      <c r="A11" s="140" t="s">
        <v>249</v>
      </c>
      <c r="B11" s="133">
        <v>634</v>
      </c>
      <c r="C11" s="133">
        <v>615</v>
      </c>
      <c r="D11" s="133">
        <v>141</v>
      </c>
      <c r="E11" s="133">
        <v>29</v>
      </c>
    </row>
    <row r="12" spans="1:5" s="111" customFormat="1" ht="13.5" thickBot="1">
      <c r="A12" s="160" t="s">
        <v>133</v>
      </c>
      <c r="B12" s="131">
        <f>SUM(B5:B11)</f>
        <v>21057</v>
      </c>
      <c r="C12" s="131">
        <f>SUM(C5:C11)</f>
        <v>29819</v>
      </c>
      <c r="D12" s="131">
        <f>SUM(D5:D11)</f>
        <v>6514</v>
      </c>
      <c r="E12" s="131">
        <f>SUM(E5:E11)</f>
        <v>13904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111" zoomScaleNormal="111" zoomScalePageLayoutView="0" workbookViewId="0" topLeftCell="A1">
      <selection activeCell="A2" sqref="A2:A3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294" t="s">
        <v>56</v>
      </c>
      <c r="E1" s="294"/>
    </row>
    <row r="2" spans="1:5" s="11" customFormat="1" ht="29.25" customHeight="1">
      <c r="A2" s="290" t="s">
        <v>0</v>
      </c>
      <c r="B2" s="292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291"/>
      <c r="B3" s="293"/>
      <c r="C3" s="52" t="s">
        <v>5</v>
      </c>
      <c r="D3" s="53"/>
      <c r="E3" s="54" t="s">
        <v>6</v>
      </c>
    </row>
    <row r="4" spans="1:5" s="13" customFormat="1" ht="12.75" customHeight="1" thickBot="1">
      <c r="A4" s="222" t="s">
        <v>7</v>
      </c>
      <c r="B4" s="223" t="s">
        <v>8</v>
      </c>
      <c r="C4" s="223" t="s">
        <v>9</v>
      </c>
      <c r="D4" s="224" t="s">
        <v>10</v>
      </c>
      <c r="E4" s="224" t="s">
        <v>11</v>
      </c>
    </row>
    <row r="5" spans="1:5" s="13" customFormat="1" ht="12.75" customHeight="1">
      <c r="A5" s="40" t="s">
        <v>140</v>
      </c>
      <c r="B5" s="41" t="s">
        <v>57</v>
      </c>
      <c r="C5" s="91"/>
      <c r="D5" s="150"/>
      <c r="E5" s="58" t="str">
        <f aca="true" t="shared" si="0" ref="E5:E64">IF(C5&lt;&gt;0,ROUND(D5*100/C5,2),"-    ")</f>
        <v>-    </v>
      </c>
    </row>
    <row r="6" spans="1:5" s="13" customFormat="1" ht="12.75" customHeight="1">
      <c r="A6" s="42" t="s">
        <v>141</v>
      </c>
      <c r="B6" s="43" t="s">
        <v>58</v>
      </c>
      <c r="C6" s="92"/>
      <c r="D6" s="105"/>
      <c r="E6" s="61" t="str">
        <f t="shared" si="0"/>
        <v>-    </v>
      </c>
    </row>
    <row r="7" spans="1:5" ht="12.75" customHeight="1">
      <c r="A7" s="44" t="s">
        <v>142</v>
      </c>
      <c r="B7" s="45">
        <v>3</v>
      </c>
      <c r="C7" s="92"/>
      <c r="D7" s="105"/>
      <c r="E7" s="61" t="str">
        <f t="shared" si="0"/>
        <v>-    </v>
      </c>
    </row>
    <row r="8" spans="1:5" ht="12.75">
      <c r="A8" s="42" t="s">
        <v>143</v>
      </c>
      <c r="B8" s="5">
        <v>4</v>
      </c>
      <c r="C8" s="92">
        <v>55</v>
      </c>
      <c r="D8" s="105">
        <v>90</v>
      </c>
      <c r="E8" s="62">
        <f t="shared" si="0"/>
        <v>163.64</v>
      </c>
    </row>
    <row r="9" spans="1:5" ht="12.75">
      <c r="A9" s="42" t="s">
        <v>144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145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146</v>
      </c>
      <c r="B11" s="56">
        <v>7</v>
      </c>
      <c r="C11" s="94">
        <f>SUM(C5:C10)</f>
        <v>55</v>
      </c>
      <c r="D11" s="151">
        <f>SUM(D5:D10)</f>
        <v>90</v>
      </c>
      <c r="E11" s="60">
        <f t="shared" si="0"/>
        <v>163.64</v>
      </c>
    </row>
    <row r="12" spans="1:5" ht="12.75">
      <c r="A12" s="46" t="s">
        <v>147</v>
      </c>
      <c r="B12" s="5">
        <v>8</v>
      </c>
      <c r="C12" s="92">
        <v>205933</v>
      </c>
      <c r="D12" s="105">
        <v>207073</v>
      </c>
      <c r="E12" s="61">
        <f t="shared" si="0"/>
        <v>100.55</v>
      </c>
    </row>
    <row r="13" spans="1:5" ht="12.75">
      <c r="A13" s="46" t="s">
        <v>148</v>
      </c>
      <c r="B13" s="5">
        <v>9</v>
      </c>
      <c r="C13" s="92">
        <v>2756</v>
      </c>
      <c r="D13" s="105">
        <v>2472</v>
      </c>
      <c r="E13" s="62">
        <f t="shared" si="0"/>
        <v>89.7</v>
      </c>
    </row>
    <row r="14" spans="1:5" ht="12.75">
      <c r="A14" s="46" t="s">
        <v>149</v>
      </c>
      <c r="B14" s="5">
        <v>10</v>
      </c>
      <c r="C14" s="92"/>
      <c r="D14" s="105"/>
      <c r="E14" s="62" t="str">
        <f t="shared" si="0"/>
        <v>-    </v>
      </c>
    </row>
    <row r="15" spans="1:5" ht="12.75">
      <c r="A15" s="46" t="s">
        <v>150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151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152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153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154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69</v>
      </c>
      <c r="B20" s="56">
        <v>16</v>
      </c>
      <c r="C20" s="95">
        <f>SUM(C12:C19)</f>
        <v>208689</v>
      </c>
      <c r="D20" s="151">
        <f>SUM(D12:D19)</f>
        <v>209545</v>
      </c>
      <c r="E20" s="60">
        <f t="shared" si="0"/>
        <v>100.41</v>
      </c>
    </row>
    <row r="21" spans="1:5" ht="12.75">
      <c r="A21" s="46" t="s">
        <v>155</v>
      </c>
      <c r="B21" s="5">
        <v>17</v>
      </c>
      <c r="C21" s="92">
        <v>1200</v>
      </c>
      <c r="D21" s="105">
        <v>1200</v>
      </c>
      <c r="E21" s="61">
        <f t="shared" si="0"/>
        <v>100</v>
      </c>
    </row>
    <row r="22" spans="1:5" ht="12.75">
      <c r="A22" s="46" t="s">
        <v>156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157</v>
      </c>
      <c r="B23" s="5">
        <v>19</v>
      </c>
      <c r="C23" s="92">
        <v>124</v>
      </c>
      <c r="D23" s="105">
        <v>105</v>
      </c>
      <c r="E23" s="62">
        <f t="shared" si="0"/>
        <v>84.68</v>
      </c>
    </row>
    <row r="24" spans="1:5" ht="12.75">
      <c r="A24" s="46" t="s">
        <v>158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159</v>
      </c>
      <c r="B25" s="5">
        <v>21</v>
      </c>
      <c r="C25" s="92"/>
      <c r="D25" s="105">
        <v>15671</v>
      </c>
      <c r="E25" s="62" t="str">
        <f t="shared" si="0"/>
        <v>-    </v>
      </c>
    </row>
    <row r="26" spans="1:5" ht="13.5" thickBot="1">
      <c r="A26" s="46" t="s">
        <v>160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70</v>
      </c>
      <c r="B27" s="56">
        <v>23</v>
      </c>
      <c r="C27" s="94">
        <f>SUM(C21:C26)</f>
        <v>1324</v>
      </c>
      <c r="D27" s="151">
        <f>SUM(D21:D26)</f>
        <v>16976</v>
      </c>
      <c r="E27" s="60">
        <f t="shared" si="0"/>
        <v>1282.18</v>
      </c>
    </row>
    <row r="28" spans="1:5" s="2" customFormat="1" ht="12.75">
      <c r="A28" s="46" t="s">
        <v>161</v>
      </c>
      <c r="B28" s="10">
        <v>24</v>
      </c>
      <c r="C28" s="92">
        <v>203391</v>
      </c>
      <c r="D28" s="105">
        <v>197942</v>
      </c>
      <c r="E28" s="62">
        <f t="shared" si="0"/>
        <v>97.32</v>
      </c>
    </row>
    <row r="29" spans="1:5" s="2" customFormat="1" ht="12.75">
      <c r="A29" s="46" t="s">
        <v>162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163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164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07" t="s">
        <v>165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16" t="s">
        <v>71</v>
      </c>
      <c r="B33" s="217">
        <v>29</v>
      </c>
      <c r="C33" s="211">
        <f>SUM(C28:C32)</f>
        <v>203391</v>
      </c>
      <c r="D33" s="212">
        <f>SUM(D28:D32)</f>
        <v>197942</v>
      </c>
      <c r="E33" s="59">
        <f t="shared" si="0"/>
        <v>97.32</v>
      </c>
    </row>
    <row r="34" spans="1:5" ht="17.25" customHeight="1" thickBot="1">
      <c r="A34" s="214" t="s">
        <v>72</v>
      </c>
      <c r="B34" s="219">
        <v>30</v>
      </c>
      <c r="C34" s="96">
        <f>C11+C20+C27+C33</f>
        <v>413459</v>
      </c>
      <c r="D34" s="152">
        <f>D11+D20+D27+D33</f>
        <v>424553</v>
      </c>
      <c r="E34" s="60">
        <f t="shared" si="0"/>
        <v>102.68</v>
      </c>
    </row>
    <row r="35" spans="1:5" ht="12.75">
      <c r="A35" s="218" t="s">
        <v>166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167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168</v>
      </c>
      <c r="B37" s="5">
        <v>33</v>
      </c>
      <c r="C37" s="92"/>
      <c r="D37" s="105"/>
      <c r="E37" s="62" t="str">
        <f t="shared" si="0"/>
        <v>-    </v>
      </c>
    </row>
    <row r="38" spans="1:5" ht="12.75">
      <c r="A38" s="46" t="s">
        <v>169</v>
      </c>
      <c r="B38" s="5">
        <v>34</v>
      </c>
      <c r="C38" s="92"/>
      <c r="D38" s="105"/>
      <c r="E38" s="62" t="str">
        <f t="shared" si="0"/>
        <v>-    </v>
      </c>
    </row>
    <row r="39" spans="1:5" ht="24.75" customHeight="1">
      <c r="A39" s="46" t="s">
        <v>170</v>
      </c>
      <c r="B39" s="5">
        <v>35</v>
      </c>
      <c r="C39" s="92"/>
      <c r="D39" s="105"/>
      <c r="E39" s="62" t="str">
        <f>IF(C39&lt;&gt;0,ROUND(D39*100/C39,2),"-    ")</f>
        <v>-    </v>
      </c>
    </row>
    <row r="40" spans="1:5" ht="15.75" customHeight="1" thickBot="1">
      <c r="A40" s="46" t="s">
        <v>171</v>
      </c>
      <c r="B40" s="5">
        <v>36</v>
      </c>
      <c r="C40" s="92"/>
      <c r="D40" s="105"/>
      <c r="E40" s="62" t="str">
        <f t="shared" si="0"/>
        <v>-    </v>
      </c>
    </row>
    <row r="41" spans="1:5" ht="13.5" thickBot="1">
      <c r="A41" s="57" t="s">
        <v>172</v>
      </c>
      <c r="B41" s="63">
        <v>37</v>
      </c>
      <c r="C41" s="94">
        <f>SUM(C35:C40)</f>
        <v>0</v>
      </c>
      <c r="D41" s="151">
        <f>SUM(D35:D40)</f>
        <v>0</v>
      </c>
      <c r="E41" s="60" t="str">
        <f t="shared" si="0"/>
        <v>-    </v>
      </c>
    </row>
    <row r="42" spans="1:5" ht="14.25" customHeight="1">
      <c r="A42" s="46" t="s">
        <v>173</v>
      </c>
      <c r="B42" s="5">
        <v>38</v>
      </c>
      <c r="C42" s="92">
        <v>177</v>
      </c>
      <c r="D42" s="105">
        <v>150</v>
      </c>
      <c r="E42" s="61">
        <f t="shared" si="0"/>
        <v>84.75</v>
      </c>
    </row>
    <row r="43" spans="1:5" ht="15.75" customHeight="1">
      <c r="A43" s="46" t="s">
        <v>174</v>
      </c>
      <c r="B43" s="5">
        <v>39</v>
      </c>
      <c r="C43" s="92">
        <v>3373</v>
      </c>
      <c r="D43" s="105">
        <v>3178</v>
      </c>
      <c r="E43" s="62">
        <f t="shared" si="0"/>
        <v>94.22</v>
      </c>
    </row>
    <row r="44" spans="1:5" ht="15.75" customHeight="1">
      <c r="A44" s="46" t="s">
        <v>175</v>
      </c>
      <c r="B44" s="5">
        <v>40</v>
      </c>
      <c r="C44" s="92">
        <v>6</v>
      </c>
      <c r="D44" s="105">
        <v>45</v>
      </c>
      <c r="E44" s="62">
        <f t="shared" si="0"/>
        <v>750</v>
      </c>
    </row>
    <row r="45" spans="1:5" ht="12.75">
      <c r="A45" s="46" t="s">
        <v>176</v>
      </c>
      <c r="B45" s="5">
        <v>41</v>
      </c>
      <c r="C45" s="92">
        <v>180</v>
      </c>
      <c r="D45" s="105">
        <v>5367</v>
      </c>
      <c r="E45" s="62">
        <f t="shared" si="0"/>
        <v>2981.67</v>
      </c>
    </row>
    <row r="46" spans="1:5" ht="26.25" customHeight="1">
      <c r="A46" s="42" t="s">
        <v>177</v>
      </c>
      <c r="B46" s="5">
        <v>42</v>
      </c>
      <c r="C46" s="92">
        <v>180</v>
      </c>
      <c r="D46" s="105">
        <v>180</v>
      </c>
      <c r="E46" s="62">
        <f t="shared" si="0"/>
        <v>100</v>
      </c>
    </row>
    <row r="47" spans="1:5" ht="12.75">
      <c r="A47" s="42" t="s">
        <v>178</v>
      </c>
      <c r="B47" s="5">
        <v>43</v>
      </c>
      <c r="C47" s="92"/>
      <c r="D47" s="105"/>
      <c r="E47" s="59" t="str">
        <f t="shared" si="0"/>
        <v>-    </v>
      </c>
    </row>
    <row r="48" spans="1:5" ht="13.5" thickBot="1">
      <c r="A48" s="42" t="s">
        <v>179</v>
      </c>
      <c r="B48" s="5">
        <v>44</v>
      </c>
      <c r="C48" s="92"/>
      <c r="D48" s="105"/>
      <c r="E48" s="59" t="str">
        <f t="shared" si="0"/>
        <v>-    </v>
      </c>
    </row>
    <row r="49" spans="1:5" ht="13.5" thickBot="1">
      <c r="A49" s="57" t="s">
        <v>180</v>
      </c>
      <c r="B49" s="63">
        <v>45</v>
      </c>
      <c r="C49" s="94">
        <f>SUM(C42:C45)</f>
        <v>3736</v>
      </c>
      <c r="D49" s="94">
        <f>SUM(D42:D45)</f>
        <v>8740</v>
      </c>
      <c r="E49" s="60">
        <f t="shared" si="0"/>
        <v>233.94</v>
      </c>
    </row>
    <row r="50" spans="1:5" ht="12.75">
      <c r="A50" s="46" t="s">
        <v>181</v>
      </c>
      <c r="B50" s="5">
        <v>46</v>
      </c>
      <c r="C50" s="92"/>
      <c r="D50" s="105"/>
      <c r="E50" s="61" t="str">
        <f t="shared" si="0"/>
        <v>-    </v>
      </c>
    </row>
    <row r="51" spans="1:5" ht="14.25" customHeight="1" thickBot="1">
      <c r="A51" s="46" t="s">
        <v>182</v>
      </c>
      <c r="B51" s="5">
        <v>47</v>
      </c>
      <c r="C51" s="92"/>
      <c r="D51" s="105"/>
      <c r="E51" s="62" t="str">
        <f t="shared" si="0"/>
        <v>-    </v>
      </c>
    </row>
    <row r="52" spans="1:5" ht="13.5" thickBot="1">
      <c r="A52" s="57" t="s">
        <v>183</v>
      </c>
      <c r="B52" s="63">
        <v>48</v>
      </c>
      <c r="C52" s="94">
        <f>SUM(C50:C51)</f>
        <v>0</v>
      </c>
      <c r="D52" s="151">
        <f>SUM(D50:D51)</f>
        <v>0</v>
      </c>
      <c r="E52" s="60" t="str">
        <f t="shared" si="0"/>
        <v>-    </v>
      </c>
    </row>
    <row r="53" spans="1:5" ht="12.75">
      <c r="A53" s="46" t="s">
        <v>184</v>
      </c>
      <c r="B53" s="5">
        <v>49</v>
      </c>
      <c r="C53" s="92">
        <v>183</v>
      </c>
      <c r="D53" s="105">
        <v>120</v>
      </c>
      <c r="E53" s="61">
        <f t="shared" si="0"/>
        <v>65.57</v>
      </c>
    </row>
    <row r="54" spans="1:5" ht="12.75">
      <c r="A54" s="46" t="s">
        <v>185</v>
      </c>
      <c r="B54" s="5">
        <v>50</v>
      </c>
      <c r="C54" s="92">
        <v>2649</v>
      </c>
      <c r="D54" s="105">
        <v>8530</v>
      </c>
      <c r="E54" s="62">
        <f t="shared" si="0"/>
        <v>322.01</v>
      </c>
    </row>
    <row r="55" spans="1:5" ht="12.75">
      <c r="A55" s="46" t="s">
        <v>187</v>
      </c>
      <c r="B55" s="5">
        <v>51</v>
      </c>
      <c r="C55" s="92"/>
      <c r="D55" s="105"/>
      <c r="E55" s="62" t="str">
        <f t="shared" si="0"/>
        <v>-    </v>
      </c>
    </row>
    <row r="56" spans="1:5" ht="13.5" thickBot="1">
      <c r="A56" s="46" t="s">
        <v>186</v>
      </c>
      <c r="B56" s="5">
        <v>52</v>
      </c>
      <c r="C56" s="92"/>
      <c r="D56" s="105"/>
      <c r="E56" s="59" t="str">
        <f t="shared" si="0"/>
        <v>-    </v>
      </c>
    </row>
    <row r="57" spans="1:5" ht="13.5" thickBot="1">
      <c r="A57" s="57" t="s">
        <v>188</v>
      </c>
      <c r="B57" s="63">
        <v>53</v>
      </c>
      <c r="C57" s="94">
        <f>SUM(C53:C56)</f>
        <v>2832</v>
      </c>
      <c r="D57" s="151">
        <f>SUM(D53:D56)</f>
        <v>8650</v>
      </c>
      <c r="E57" s="60">
        <f t="shared" si="0"/>
        <v>305.44</v>
      </c>
    </row>
    <row r="58" spans="1:5" ht="12.75">
      <c r="A58" s="46" t="s">
        <v>189</v>
      </c>
      <c r="B58" s="5">
        <v>54</v>
      </c>
      <c r="C58" s="92"/>
      <c r="D58" s="105"/>
      <c r="E58" s="61" t="str">
        <f t="shared" si="0"/>
        <v>-    </v>
      </c>
    </row>
    <row r="59" spans="1:5" ht="12.75">
      <c r="A59" s="46" t="s">
        <v>190</v>
      </c>
      <c r="B59" s="5">
        <v>55</v>
      </c>
      <c r="C59" s="92">
        <v>1364</v>
      </c>
      <c r="D59" s="105">
        <v>1915</v>
      </c>
      <c r="E59" s="62">
        <f t="shared" si="0"/>
        <v>140.4</v>
      </c>
    </row>
    <row r="60" spans="1:5" ht="12.75" customHeight="1">
      <c r="A60" s="46" t="s">
        <v>191</v>
      </c>
      <c r="B60" s="5">
        <v>56</v>
      </c>
      <c r="C60" s="92"/>
      <c r="D60" s="105"/>
      <c r="E60" s="62" t="str">
        <f t="shared" si="0"/>
        <v>-    </v>
      </c>
    </row>
    <row r="61" spans="1:5" ht="14.25" customHeight="1" thickBot="1">
      <c r="A61" s="46" t="s">
        <v>192</v>
      </c>
      <c r="B61" s="5">
        <v>57</v>
      </c>
      <c r="C61" s="92"/>
      <c r="D61" s="105"/>
      <c r="E61" s="62" t="str">
        <f t="shared" si="0"/>
        <v>-    </v>
      </c>
    </row>
    <row r="62" spans="1:5" ht="15.75" customHeight="1" thickBot="1">
      <c r="A62" s="210" t="s">
        <v>193</v>
      </c>
      <c r="B62" s="64">
        <v>58</v>
      </c>
      <c r="C62" s="211">
        <f>SUM(C58:C61)</f>
        <v>1364</v>
      </c>
      <c r="D62" s="212">
        <f>SUM(D58:D61)</f>
        <v>1915</v>
      </c>
      <c r="E62" s="213">
        <f t="shared" si="0"/>
        <v>140.4</v>
      </c>
    </row>
    <row r="63" spans="1:5" ht="18" customHeight="1" thickBot="1">
      <c r="A63" s="214" t="s">
        <v>194</v>
      </c>
      <c r="B63" s="215">
        <v>59</v>
      </c>
      <c r="C63" s="96">
        <f>C41+C49+C52+C57+C62</f>
        <v>7932</v>
      </c>
      <c r="D63" s="152">
        <f>D41+D49+D52+D57+D62</f>
        <v>19305</v>
      </c>
      <c r="E63" s="60">
        <f t="shared" si="0"/>
        <v>243.38</v>
      </c>
    </row>
    <row r="64" spans="1:5" ht="13.5" thickBot="1">
      <c r="A64" s="209" t="s">
        <v>195</v>
      </c>
      <c r="B64" s="66">
        <v>60</v>
      </c>
      <c r="C64" s="208">
        <f>C34+C63</f>
        <v>421391</v>
      </c>
      <c r="D64" s="152">
        <f>D34+D63</f>
        <v>443858</v>
      </c>
      <c r="E64" s="60">
        <f t="shared" si="0"/>
        <v>105.33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0.8661417322834646" bottom="0.6692913385826772" header="0.4724409448818898" footer="0.5118110236220472"/>
  <pageSetup fitToHeight="1" fitToWidth="1" horizontalDpi="300" verticalDpi="300" orientation="portrait" paperSize="9" scale="78" r:id="rId1"/>
  <headerFooter alignWithMargins="0">
    <oddHeader>&amp;C&amp;"Times New Roman CE,Félkövér"&amp;16M É R L E G 2009
Fácánkert Község Önkormányzata&amp;R2. sz.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49">
      <selection activeCell="A66" sqref="A66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294" t="s">
        <v>56</v>
      </c>
      <c r="E1" s="294"/>
    </row>
    <row r="2" spans="1:5" s="8" customFormat="1" ht="31.5" customHeight="1">
      <c r="A2" s="290" t="s">
        <v>12</v>
      </c>
      <c r="B2" s="292" t="s">
        <v>1</v>
      </c>
      <c r="C2" s="50" t="s">
        <v>74</v>
      </c>
      <c r="D2" s="51" t="s">
        <v>3</v>
      </c>
      <c r="E2" s="51" t="s">
        <v>4</v>
      </c>
    </row>
    <row r="3" spans="1:5" s="8" customFormat="1" ht="13.5" customHeight="1" thickBot="1">
      <c r="A3" s="291"/>
      <c r="B3" s="293"/>
      <c r="C3" s="52" t="s">
        <v>5</v>
      </c>
      <c r="D3" s="53"/>
      <c r="E3" s="54" t="s">
        <v>6</v>
      </c>
    </row>
    <row r="4" spans="1:5" s="9" customFormat="1" ht="13.5" thickBot="1">
      <c r="A4" s="222" t="s">
        <v>7</v>
      </c>
      <c r="B4" s="223" t="s">
        <v>8</v>
      </c>
      <c r="C4" s="223" t="s">
        <v>9</v>
      </c>
      <c r="D4" s="224" t="s">
        <v>10</v>
      </c>
      <c r="E4" s="224" t="s">
        <v>11</v>
      </c>
    </row>
    <row r="5" spans="1:5" ht="12.75" customHeight="1">
      <c r="A5" s="40" t="s">
        <v>59</v>
      </c>
      <c r="B5" s="4">
        <v>61</v>
      </c>
      <c r="C5" s="97">
        <v>9936</v>
      </c>
      <c r="D5" s="98">
        <v>9936</v>
      </c>
      <c r="E5" s="58">
        <f aca="true" t="shared" si="0" ref="E5:E60">IF(C5&lt;&gt;0,ROUND(D5*100/C5,2),"-    ")</f>
        <v>100</v>
      </c>
    </row>
    <row r="6" spans="1:5" ht="12.75">
      <c r="A6" s="42" t="s">
        <v>60</v>
      </c>
      <c r="B6" s="5">
        <v>62</v>
      </c>
      <c r="C6" s="99">
        <v>381853</v>
      </c>
      <c r="D6" s="100">
        <v>366790</v>
      </c>
      <c r="E6" s="59">
        <f t="shared" si="0"/>
        <v>96.06</v>
      </c>
    </row>
    <row r="7" spans="1:5" ht="13.5" thickBot="1">
      <c r="A7" s="225" t="s">
        <v>73</v>
      </c>
      <c r="B7" s="226">
        <v>63</v>
      </c>
      <c r="C7" s="99"/>
      <c r="D7" s="100"/>
      <c r="E7" s="59" t="str">
        <f t="shared" si="0"/>
        <v>-    </v>
      </c>
    </row>
    <row r="8" spans="1:5" ht="12.75" customHeight="1" thickBot="1">
      <c r="A8" s="228" t="s">
        <v>196</v>
      </c>
      <c r="B8" s="219">
        <v>64</v>
      </c>
      <c r="C8" s="103">
        <f>SUM(C5:C7)</f>
        <v>391789</v>
      </c>
      <c r="D8" s="154">
        <f>SUM(D5:D7)</f>
        <v>376726</v>
      </c>
      <c r="E8" s="60">
        <f t="shared" si="0"/>
        <v>96.16</v>
      </c>
    </row>
    <row r="9" spans="1:5" ht="14.25" customHeight="1">
      <c r="A9" s="44" t="s">
        <v>198</v>
      </c>
      <c r="B9" s="227">
        <v>65</v>
      </c>
      <c r="C9" s="220">
        <v>1547</v>
      </c>
      <c r="D9" s="220">
        <v>8462</v>
      </c>
      <c r="E9" s="61">
        <f t="shared" si="0"/>
        <v>546.99</v>
      </c>
    </row>
    <row r="10" spans="1:5" ht="14.25" customHeight="1">
      <c r="A10" s="42" t="s">
        <v>197</v>
      </c>
      <c r="B10" s="10">
        <v>66</v>
      </c>
      <c r="C10" s="104">
        <v>1547</v>
      </c>
      <c r="D10" s="104">
        <v>8462</v>
      </c>
      <c r="E10" s="61">
        <f>IF(C10&lt;&gt;0,ROUND(D10*100/C10,2),"-    ")</f>
        <v>546.99</v>
      </c>
    </row>
    <row r="11" spans="1:5" ht="14.25" customHeight="1">
      <c r="A11" s="42" t="s">
        <v>320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199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200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201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202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203</v>
      </c>
      <c r="B16" s="56">
        <v>72</v>
      </c>
      <c r="C16" s="95">
        <f>C9+C12+C13+C14+C15</f>
        <v>1547</v>
      </c>
      <c r="D16" s="95">
        <f>D9+D12+D13+D14+D15</f>
        <v>8462</v>
      </c>
      <c r="E16" s="60">
        <f t="shared" si="0"/>
        <v>546.99</v>
      </c>
    </row>
    <row r="17" spans="1:5" ht="15.75" customHeight="1">
      <c r="A17" s="46" t="s">
        <v>206</v>
      </c>
      <c r="B17" s="10">
        <v>73</v>
      </c>
      <c r="C17" s="220">
        <f>SUM(C18:C19)</f>
        <v>0</v>
      </c>
      <c r="D17" s="220">
        <f>SUM(D18:D19)</f>
        <v>0</v>
      </c>
      <c r="E17" s="61" t="str">
        <f t="shared" si="0"/>
        <v>-    </v>
      </c>
    </row>
    <row r="18" spans="1:5" ht="15.75" customHeight="1">
      <c r="A18" s="46" t="s">
        <v>204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205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207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208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209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0" t="s">
        <v>210</v>
      </c>
      <c r="B23" s="217">
        <v>79</v>
      </c>
      <c r="C23" s="229">
        <f>C17+C20+C21+C22</f>
        <v>0</v>
      </c>
      <c r="D23" s="229">
        <f>D17+D20+D21+D22</f>
        <v>0</v>
      </c>
      <c r="E23" s="213" t="str">
        <f t="shared" si="0"/>
        <v>-    </v>
      </c>
    </row>
    <row r="24" spans="1:5" ht="13.5" thickBot="1">
      <c r="A24" s="214" t="s">
        <v>211</v>
      </c>
      <c r="B24" s="219">
        <v>80</v>
      </c>
      <c r="C24" s="103">
        <f>C16+C23</f>
        <v>1547</v>
      </c>
      <c r="D24" s="154">
        <f>D16+D23</f>
        <v>8462</v>
      </c>
      <c r="E24" s="60">
        <f t="shared" si="0"/>
        <v>546.99</v>
      </c>
    </row>
    <row r="25" spans="1:5" ht="12.75">
      <c r="A25" s="218" t="s">
        <v>212</v>
      </c>
      <c r="B25" s="227">
        <v>81</v>
      </c>
      <c r="C25" s="93"/>
      <c r="D25" s="104"/>
      <c r="E25" s="61" t="str">
        <f t="shared" si="0"/>
        <v>-    </v>
      </c>
    </row>
    <row r="26" spans="1:5" ht="12.75">
      <c r="A26" s="46" t="s">
        <v>213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214</v>
      </c>
      <c r="B27" s="10">
        <v>83</v>
      </c>
      <c r="C27" s="92"/>
      <c r="D27" s="105"/>
      <c r="E27" s="62"/>
    </row>
    <row r="28" spans="1:5" ht="12.75">
      <c r="A28" s="46" t="s">
        <v>215</v>
      </c>
      <c r="B28" s="10">
        <v>84</v>
      </c>
      <c r="C28" s="92">
        <v>15316</v>
      </c>
      <c r="D28" s="105">
        <v>39160</v>
      </c>
      <c r="E28" s="62">
        <f t="shared" si="0"/>
        <v>255.68</v>
      </c>
    </row>
    <row r="29" spans="1:5" ht="12.75">
      <c r="A29" s="46" t="s">
        <v>216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217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218</v>
      </c>
      <c r="B31" s="56">
        <v>87</v>
      </c>
      <c r="C31" s="95">
        <f>SUM(C25:C30)</f>
        <v>15316</v>
      </c>
      <c r="D31" s="153">
        <f>SUM(D25:D30)</f>
        <v>39160</v>
      </c>
      <c r="E31" s="60">
        <f t="shared" si="0"/>
        <v>255.68</v>
      </c>
    </row>
    <row r="32" spans="1:5" ht="12.75">
      <c r="A32" s="46" t="s">
        <v>219</v>
      </c>
      <c r="B32" s="10">
        <v>88</v>
      </c>
      <c r="C32" s="93"/>
      <c r="D32" s="104"/>
      <c r="E32" s="61" t="str">
        <f t="shared" si="0"/>
        <v>-    </v>
      </c>
    </row>
    <row r="33" spans="1:5" ht="12.75">
      <c r="A33" s="46" t="s">
        <v>220</v>
      </c>
      <c r="B33" s="10">
        <v>89</v>
      </c>
      <c r="C33" s="92">
        <v>4090</v>
      </c>
      <c r="D33" s="105"/>
      <c r="E33" s="62">
        <f t="shared" si="0"/>
        <v>0</v>
      </c>
    </row>
    <row r="34" spans="1:5" ht="12.75" customHeight="1">
      <c r="A34" s="46" t="s">
        <v>221</v>
      </c>
      <c r="B34" s="10">
        <v>90</v>
      </c>
      <c r="C34" s="221">
        <v>999</v>
      </c>
      <c r="D34" s="221">
        <v>959</v>
      </c>
      <c r="E34" s="62">
        <f>IF(C34&lt;&gt;0,ROUND(D34*100/C34,2),"-    ")</f>
        <v>96</v>
      </c>
    </row>
    <row r="35" spans="1:5" ht="12.75" customHeight="1">
      <c r="A35" s="46" t="s">
        <v>61</v>
      </c>
      <c r="B35" s="10">
        <v>91</v>
      </c>
      <c r="C35" s="107">
        <v>40</v>
      </c>
      <c r="D35" s="105"/>
      <c r="E35" s="62">
        <f>IF(C35&lt;&gt;0,ROUND(D35*100/C35,2),"-    ")</f>
        <v>0</v>
      </c>
    </row>
    <row r="36" spans="1:5" ht="12.75" customHeight="1">
      <c r="A36" s="46" t="s">
        <v>62</v>
      </c>
      <c r="B36" s="10">
        <v>92</v>
      </c>
      <c r="C36" s="107">
        <v>959</v>
      </c>
      <c r="D36" s="105">
        <v>959</v>
      </c>
      <c r="E36" s="62">
        <f t="shared" si="0"/>
        <v>100</v>
      </c>
    </row>
    <row r="37" spans="1:5" ht="12.75" customHeight="1">
      <c r="A37" s="46" t="s">
        <v>222</v>
      </c>
      <c r="B37" s="10">
        <v>93</v>
      </c>
      <c r="C37" s="106">
        <v>5001</v>
      </c>
      <c r="D37" s="100">
        <v>16448</v>
      </c>
      <c r="E37" s="62">
        <f t="shared" si="0"/>
        <v>328.89</v>
      </c>
    </row>
    <row r="38" spans="1:5" ht="12.75" customHeight="1">
      <c r="A38" s="46" t="s">
        <v>223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227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224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225</v>
      </c>
      <c r="B41" s="10">
        <v>97</v>
      </c>
      <c r="C41" s="107">
        <v>3578</v>
      </c>
      <c r="D41" s="92">
        <v>13318</v>
      </c>
      <c r="E41" s="62">
        <f t="shared" si="0"/>
        <v>372.22</v>
      </c>
    </row>
    <row r="42" spans="1:5" ht="12.75" customHeight="1">
      <c r="A42" s="46" t="s">
        <v>226</v>
      </c>
      <c r="B42" s="10">
        <v>98</v>
      </c>
      <c r="C42" s="107">
        <v>370</v>
      </c>
      <c r="D42" s="92">
        <v>421</v>
      </c>
      <c r="E42" s="62">
        <f t="shared" si="0"/>
        <v>113.78</v>
      </c>
    </row>
    <row r="43" spans="1:5" ht="12.75" customHeight="1">
      <c r="A43" s="46" t="s">
        <v>228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235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234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236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233</v>
      </c>
      <c r="B47" s="10">
        <v>103</v>
      </c>
      <c r="C47" s="107">
        <v>992</v>
      </c>
      <c r="D47" s="92">
        <v>2544</v>
      </c>
      <c r="E47" s="62">
        <f>IF(C47&lt;&gt;0,ROUND(D47*100/C47,2),"-    ")</f>
        <v>256.45</v>
      </c>
    </row>
    <row r="48" spans="1:5" ht="15.75" customHeight="1">
      <c r="A48" s="46" t="s">
        <v>232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231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55" t="s">
        <v>230</v>
      </c>
      <c r="B50" s="10">
        <v>106</v>
      </c>
      <c r="C50" s="107">
        <v>61</v>
      </c>
      <c r="D50" s="92">
        <v>165</v>
      </c>
      <c r="E50" s="62">
        <f t="shared" si="0"/>
        <v>270.49</v>
      </c>
    </row>
    <row r="51" spans="1:5" ht="12.75" customHeight="1" thickBot="1">
      <c r="A51" s="155" t="s">
        <v>229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237</v>
      </c>
      <c r="B52" s="56">
        <v>108</v>
      </c>
      <c r="C52" s="95">
        <f>C32+C33+C34+C37</f>
        <v>10090</v>
      </c>
      <c r="D52" s="153">
        <f>D32+D33+D34+D37</f>
        <v>17407</v>
      </c>
      <c r="E52" s="60">
        <f t="shared" si="0"/>
        <v>172.52</v>
      </c>
    </row>
    <row r="53" spans="1:5" ht="12.75">
      <c r="A53" s="46" t="s">
        <v>238</v>
      </c>
      <c r="B53" s="10">
        <v>109</v>
      </c>
      <c r="C53" s="93">
        <v>2211</v>
      </c>
      <c r="D53" s="104">
        <v>2103</v>
      </c>
      <c r="E53" s="61">
        <f t="shared" si="0"/>
        <v>95.12</v>
      </c>
    </row>
    <row r="54" spans="1:5" ht="12.75">
      <c r="A54" s="46" t="s">
        <v>239</v>
      </c>
      <c r="B54" s="10">
        <v>110</v>
      </c>
      <c r="C54" s="92">
        <v>418</v>
      </c>
      <c r="D54" s="105"/>
      <c r="E54" s="62">
        <f t="shared" si="0"/>
        <v>0</v>
      </c>
    </row>
    <row r="55" spans="1:5" ht="12" customHeight="1">
      <c r="A55" s="46" t="s">
        <v>240</v>
      </c>
      <c r="B55" s="10">
        <v>111</v>
      </c>
      <c r="C55" s="92">
        <v>20</v>
      </c>
      <c r="D55" s="105"/>
      <c r="E55" s="62">
        <f t="shared" si="0"/>
        <v>0</v>
      </c>
    </row>
    <row r="56" spans="1:5" ht="12.75">
      <c r="A56" s="42" t="s">
        <v>241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242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243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0" t="s">
        <v>244</v>
      </c>
      <c r="B59" s="217">
        <v>115</v>
      </c>
      <c r="C59" s="229">
        <f>SUM(C53:C56)</f>
        <v>2649</v>
      </c>
      <c r="D59" s="230">
        <f>SUM(D53:D56)</f>
        <v>2103</v>
      </c>
      <c r="E59" s="213">
        <f t="shared" si="0"/>
        <v>79.39</v>
      </c>
    </row>
    <row r="60" spans="1:5" ht="13.5" thickBot="1">
      <c r="A60" s="214" t="s">
        <v>245</v>
      </c>
      <c r="B60" s="219">
        <v>116</v>
      </c>
      <c r="C60" s="103">
        <f>C31+C52+C59</f>
        <v>28055</v>
      </c>
      <c r="D60" s="154">
        <f>D31+D52+D59</f>
        <v>58670</v>
      </c>
      <c r="E60" s="60">
        <f t="shared" si="0"/>
        <v>209.12</v>
      </c>
    </row>
    <row r="61" spans="1:5" ht="17.25" customHeight="1" thickBot="1">
      <c r="A61" s="65" t="s">
        <v>246</v>
      </c>
      <c r="B61" s="219">
        <v>117</v>
      </c>
      <c r="C61" s="103">
        <f>C8+C24+C60</f>
        <v>421391</v>
      </c>
      <c r="D61" s="154">
        <f>D8+D24+D60</f>
        <v>443858</v>
      </c>
      <c r="E61" s="60">
        <f>IF(C61&lt;&gt;0,ROUND(D61*100/C61,2),"-    ")</f>
        <v>105.33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0.9448818897637796" bottom="0.8661417322834646" header="0.4724409448818898" footer="0.6692913385826772"/>
  <pageSetup fitToHeight="1" fitToWidth="1" horizontalDpi="300" verticalDpi="300" orientation="portrait" paperSize="9" scale="80" r:id="rId1"/>
  <headerFooter alignWithMargins="0">
    <oddHeader>&amp;C&amp;"Times New Roman CE,Félkövér"&amp;16M É R L E G 2009
Fácánkert Község Önkormányzata&amp;R2.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63</v>
      </c>
      <c r="C1" s="81" t="s">
        <v>2</v>
      </c>
      <c r="D1" s="47" t="s">
        <v>3</v>
      </c>
    </row>
    <row r="2" spans="1:4" ht="25.5" customHeight="1">
      <c r="A2" s="79" t="s">
        <v>64</v>
      </c>
      <c r="B2" s="86" t="s">
        <v>0</v>
      </c>
      <c r="C2" s="82">
        <f>ESZKÖZÖK!C64</f>
        <v>421391</v>
      </c>
      <c r="D2" s="88">
        <f>ESZKÖZÖK!D64</f>
        <v>443858</v>
      </c>
    </row>
    <row r="3" spans="1:4" ht="30" customHeight="1" thickBot="1">
      <c r="A3" s="80" t="s">
        <v>65</v>
      </c>
      <c r="B3" s="87" t="s">
        <v>12</v>
      </c>
      <c r="C3" s="83">
        <f>FORRÁSOK!C61</f>
        <v>421391</v>
      </c>
      <c r="D3" s="89">
        <f>FORRÁSOK!D61</f>
        <v>443858</v>
      </c>
    </row>
    <row r="4" spans="1:4" ht="31.5" customHeight="1" thickBot="1">
      <c r="A4" s="75" t="s">
        <v>66</v>
      </c>
      <c r="B4" s="85" t="s">
        <v>67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68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 sheet="1" objects="1" scenarios="1"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17" activePane="bottomLeft" state="frozen"/>
      <selection pane="topLeft" activeCell="B5" sqref="B5"/>
      <selection pane="bottomLeft" activeCell="B2" sqref="B2"/>
    </sheetView>
  </sheetViews>
  <sheetFormatPr defaultColWidth="9.00390625" defaultRowHeight="12.75"/>
  <cols>
    <col min="1" max="1" width="49.125" style="21" customWidth="1"/>
    <col min="2" max="2" width="14.00390625" style="21" customWidth="1"/>
    <col min="3" max="3" width="13.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18" customHeight="1">
      <c r="A2" s="19" t="s">
        <v>17</v>
      </c>
      <c r="B2" s="20">
        <f>ESZKÖZÖK!C11</f>
        <v>55</v>
      </c>
      <c r="C2" s="20">
        <f>ESZKÖZÖK!D11</f>
        <v>90</v>
      </c>
      <c r="D2" s="188">
        <f aca="true" t="shared" si="0" ref="D2:D13">IF(B2&lt;&gt;0,ROUND(C2*100/B2,2),"-    ")</f>
        <v>163.64</v>
      </c>
    </row>
    <row r="3" spans="1:4" ht="18" customHeight="1">
      <c r="A3" s="22" t="s">
        <v>18</v>
      </c>
      <c r="B3" s="23">
        <f>ESZKÖZÖK!C20</f>
        <v>208689</v>
      </c>
      <c r="C3" s="23">
        <f>ESZKÖZÖK!D20</f>
        <v>209545</v>
      </c>
      <c r="D3" s="189">
        <f t="shared" si="0"/>
        <v>100.41</v>
      </c>
    </row>
    <row r="4" spans="1:4" ht="18" customHeight="1">
      <c r="A4" s="22" t="s">
        <v>19</v>
      </c>
      <c r="B4" s="23">
        <f>ESZKÖZÖK!C27</f>
        <v>1324</v>
      </c>
      <c r="C4" s="23">
        <f>ESZKÖZÖK!D27</f>
        <v>16976</v>
      </c>
      <c r="D4" s="189">
        <f t="shared" si="0"/>
        <v>1282.18</v>
      </c>
    </row>
    <row r="5" spans="1:4" ht="18" customHeight="1" thickBot="1">
      <c r="A5" s="24" t="s">
        <v>20</v>
      </c>
      <c r="B5" s="25">
        <f>ESZKÖZÖK!C33</f>
        <v>203391</v>
      </c>
      <c r="C5" s="25">
        <f>ESZKÖZÖK!D33</f>
        <v>197942</v>
      </c>
      <c r="D5" s="190">
        <f t="shared" si="0"/>
        <v>97.32</v>
      </c>
    </row>
    <row r="6" spans="1:4" s="26" customFormat="1" ht="18" customHeight="1" thickBot="1">
      <c r="A6" s="142" t="s">
        <v>21</v>
      </c>
      <c r="B6" s="143">
        <f>ESZKÖZÖK!C34</f>
        <v>413459</v>
      </c>
      <c r="C6" s="143">
        <f>ESZKÖZÖK!D34</f>
        <v>424553</v>
      </c>
      <c r="D6" s="191">
        <f t="shared" si="0"/>
        <v>102.68</v>
      </c>
    </row>
    <row r="7" spans="1:4" ht="18" customHeight="1">
      <c r="A7" s="19" t="s">
        <v>22</v>
      </c>
      <c r="B7" s="20">
        <f>ESZKÖZÖK!C41</f>
        <v>0</v>
      </c>
      <c r="C7" s="20">
        <f>ESZKÖZÖK!D41</f>
        <v>0</v>
      </c>
      <c r="D7" s="188" t="str">
        <f t="shared" si="0"/>
        <v>-    </v>
      </c>
    </row>
    <row r="8" spans="1:4" ht="18" customHeight="1">
      <c r="A8" s="22" t="s">
        <v>23</v>
      </c>
      <c r="B8" s="23">
        <f>ESZKÖZÖK!C49</f>
        <v>3736</v>
      </c>
      <c r="C8" s="23">
        <f>ESZKÖZÖK!D49</f>
        <v>8740</v>
      </c>
      <c r="D8" s="189">
        <f t="shared" si="0"/>
        <v>233.94</v>
      </c>
    </row>
    <row r="9" spans="1:4" ht="18" customHeight="1">
      <c r="A9" s="22" t="s">
        <v>24</v>
      </c>
      <c r="B9" s="23">
        <f>ESZKÖZÖK!C52</f>
        <v>0</v>
      </c>
      <c r="C9" s="23">
        <f>ESZKÖZÖK!D52</f>
        <v>0</v>
      </c>
      <c r="D9" s="189" t="str">
        <f t="shared" si="0"/>
        <v>-    </v>
      </c>
    </row>
    <row r="10" spans="1:4" ht="18" customHeight="1">
      <c r="A10" s="22" t="s">
        <v>25</v>
      </c>
      <c r="B10" s="23">
        <f>ESZKÖZÖK!C57</f>
        <v>2832</v>
      </c>
      <c r="C10" s="23">
        <f>ESZKÖZÖK!D57</f>
        <v>8650</v>
      </c>
      <c r="D10" s="189">
        <f t="shared" si="0"/>
        <v>305.44</v>
      </c>
    </row>
    <row r="11" spans="1:4" ht="18" customHeight="1" thickBot="1">
      <c r="A11" s="24" t="s">
        <v>26</v>
      </c>
      <c r="B11" s="25">
        <f>ESZKÖZÖK!C62</f>
        <v>1364</v>
      </c>
      <c r="C11" s="25">
        <f>ESZKÖZÖK!D62</f>
        <v>1915</v>
      </c>
      <c r="D11" s="190">
        <f t="shared" si="0"/>
        <v>140.4</v>
      </c>
    </row>
    <row r="12" spans="1:4" s="26" customFormat="1" ht="18" customHeight="1" thickBot="1">
      <c r="A12" s="142" t="s">
        <v>27</v>
      </c>
      <c r="B12" s="143">
        <f>ESZKÖZÖK!C63</f>
        <v>7932</v>
      </c>
      <c r="C12" s="143">
        <f>ESZKÖZÖK!D63</f>
        <v>19305</v>
      </c>
      <c r="D12" s="191">
        <f t="shared" si="0"/>
        <v>243.38</v>
      </c>
    </row>
    <row r="13" spans="1:4" s="27" customFormat="1" ht="18" customHeight="1" thickBot="1">
      <c r="A13" s="144" t="s">
        <v>28</v>
      </c>
      <c r="B13" s="145">
        <f>ESZKÖZÖK!C64</f>
        <v>421391</v>
      </c>
      <c r="C13" s="145">
        <f>ESZKÖZÖK!D64</f>
        <v>443858</v>
      </c>
      <c r="D13" s="192">
        <f t="shared" si="0"/>
        <v>105.33</v>
      </c>
    </row>
    <row r="14" spans="1:4" ht="30" customHeight="1" thickBot="1">
      <c r="A14" s="28"/>
      <c r="B14" s="29"/>
      <c r="C14" s="29"/>
      <c r="D14" s="193"/>
    </row>
    <row r="15" spans="1:4" ht="18" customHeight="1">
      <c r="A15" s="19" t="s">
        <v>29</v>
      </c>
      <c r="B15" s="20">
        <f>FORRÁSOK!C5</f>
        <v>9936</v>
      </c>
      <c r="C15" s="20">
        <f>FORRÁSOK!D5</f>
        <v>9936</v>
      </c>
      <c r="D15" s="188">
        <f aca="true" t="shared" si="1" ref="D15:D26">IF(B15&lt;&gt;0,ROUND(C15*100/B15,2),"-    ")</f>
        <v>100</v>
      </c>
    </row>
    <row r="16" spans="1:4" ht="18" customHeight="1">
      <c r="A16" s="22" t="s">
        <v>30</v>
      </c>
      <c r="B16" s="23">
        <f>FORRÁSOK!C6</f>
        <v>381853</v>
      </c>
      <c r="C16" s="23">
        <f>FORRÁSOK!D6</f>
        <v>366790</v>
      </c>
      <c r="D16" s="189">
        <f t="shared" si="1"/>
        <v>96.06</v>
      </c>
    </row>
    <row r="17" spans="1:4" ht="18" customHeight="1">
      <c r="A17" s="22" t="s">
        <v>139</v>
      </c>
      <c r="B17" s="23">
        <f>FORRÁSOK!C7</f>
        <v>0</v>
      </c>
      <c r="C17" s="23">
        <f>FORRÁSOK!D7</f>
        <v>0</v>
      </c>
      <c r="D17" s="189" t="str">
        <f t="shared" si="1"/>
        <v>-    </v>
      </c>
    </row>
    <row r="18" spans="1:4" s="26" customFormat="1" ht="18" customHeight="1">
      <c r="A18" s="146" t="s">
        <v>31</v>
      </c>
      <c r="B18" s="147">
        <f>FORRÁSOK!C8</f>
        <v>391789</v>
      </c>
      <c r="C18" s="147">
        <f>FORRÁSOK!D8</f>
        <v>376726</v>
      </c>
      <c r="D18" s="194">
        <f t="shared" si="1"/>
        <v>96.16</v>
      </c>
    </row>
    <row r="19" spans="1:4" ht="18" customHeight="1">
      <c r="A19" s="22" t="s">
        <v>138</v>
      </c>
      <c r="B19" s="23">
        <f>FORRÁSOK!C16</f>
        <v>1547</v>
      </c>
      <c r="C19" s="23">
        <f>FORRÁSOK!D16</f>
        <v>8462</v>
      </c>
      <c r="D19" s="189">
        <f t="shared" si="1"/>
        <v>546.99</v>
      </c>
    </row>
    <row r="20" spans="1:4" ht="18" customHeight="1" thickBot="1">
      <c r="A20" s="24" t="s">
        <v>137</v>
      </c>
      <c r="B20" s="25">
        <f>FORRÁSOK!C23</f>
        <v>0</v>
      </c>
      <c r="C20" s="25">
        <f>FORRÁSOK!D23</f>
        <v>0</v>
      </c>
      <c r="D20" s="190" t="str">
        <f t="shared" si="1"/>
        <v>-    </v>
      </c>
    </row>
    <row r="21" spans="1:4" s="26" customFormat="1" ht="18" customHeight="1" thickBot="1">
      <c r="A21" s="142" t="s">
        <v>32</v>
      </c>
      <c r="B21" s="143">
        <f>FORRÁSOK!C24</f>
        <v>1547</v>
      </c>
      <c r="C21" s="143">
        <f>FORRÁSOK!D24</f>
        <v>8462</v>
      </c>
      <c r="D21" s="191">
        <f t="shared" si="1"/>
        <v>546.99</v>
      </c>
    </row>
    <row r="22" spans="1:4" ht="18" customHeight="1">
      <c r="A22" s="19" t="s">
        <v>33</v>
      </c>
      <c r="B22" s="20">
        <f>FORRÁSOK!C31</f>
        <v>15316</v>
      </c>
      <c r="C22" s="20">
        <f>FORRÁSOK!D31</f>
        <v>39160</v>
      </c>
      <c r="D22" s="188">
        <f t="shared" si="1"/>
        <v>255.68</v>
      </c>
    </row>
    <row r="23" spans="1:4" ht="18" customHeight="1">
      <c r="A23" s="22" t="s">
        <v>34</v>
      </c>
      <c r="B23" s="23">
        <f>FORRÁSOK!C52</f>
        <v>10090</v>
      </c>
      <c r="C23" s="23">
        <f>FORRÁSOK!D52</f>
        <v>17407</v>
      </c>
      <c r="D23" s="189">
        <f t="shared" si="1"/>
        <v>172.52</v>
      </c>
    </row>
    <row r="24" spans="1:4" ht="18" customHeight="1" thickBot="1">
      <c r="A24" s="24" t="s">
        <v>35</v>
      </c>
      <c r="B24" s="25">
        <f>FORRÁSOK!C59</f>
        <v>2649</v>
      </c>
      <c r="C24" s="25">
        <f>FORRÁSOK!D59</f>
        <v>2103</v>
      </c>
      <c r="D24" s="190">
        <f t="shared" si="1"/>
        <v>79.39</v>
      </c>
    </row>
    <row r="25" spans="1:4" s="26" customFormat="1" ht="18" customHeight="1" thickBot="1">
      <c r="A25" s="142" t="s">
        <v>36</v>
      </c>
      <c r="B25" s="143">
        <f>FORRÁSOK!C60</f>
        <v>28055</v>
      </c>
      <c r="C25" s="143">
        <f>FORRÁSOK!D60</f>
        <v>58670</v>
      </c>
      <c r="D25" s="191">
        <f t="shared" si="1"/>
        <v>209.12</v>
      </c>
    </row>
    <row r="26" spans="1:4" s="27" customFormat="1" ht="18" customHeight="1" thickBot="1">
      <c r="A26" s="148" t="s">
        <v>37</v>
      </c>
      <c r="B26" s="149">
        <f>FORRÁSOK!C61</f>
        <v>421391</v>
      </c>
      <c r="C26" s="149">
        <f>FORRÁSOK!D61</f>
        <v>443858</v>
      </c>
      <c r="D26" s="195">
        <f t="shared" si="1"/>
        <v>105.33</v>
      </c>
    </row>
  </sheetData>
  <sheetProtection sheet="1" objects="1" scenarios="1"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CE,Félkövér"&amp;14&amp;A&amp;R2/a.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38</v>
      </c>
      <c r="B1" s="30" t="s">
        <v>39</v>
      </c>
      <c r="C1" s="30" t="s">
        <v>3</v>
      </c>
      <c r="D1" s="33" t="s">
        <v>4</v>
      </c>
    </row>
    <row r="2" spans="1:4" ht="36" customHeight="1">
      <c r="A2" s="36" t="s">
        <v>40</v>
      </c>
      <c r="B2" s="196">
        <f>IF('A vagyoni helyzet alakulása'!B13&lt;&gt;0,ROUND(('A vagyoni helyzet alakulása'!B6/'A vagyoni helyzet alakulása'!B13)*100,2),0)</f>
        <v>98.12</v>
      </c>
      <c r="C2" s="196">
        <f>IF('A vagyoni helyzet alakulása'!C13&lt;&gt;0,ROUND(('A vagyoni helyzet alakulása'!C6/'A vagyoni helyzet alakulása'!C13)*100,2),0)</f>
        <v>95.65</v>
      </c>
      <c r="D2" s="188">
        <f aca="true" t="shared" si="0" ref="D2:D10">IF(B2&lt;&gt;0,C2-B2,"-    ")</f>
        <v>-2.469999999999999</v>
      </c>
    </row>
    <row r="3" spans="1:4" ht="36" customHeight="1">
      <c r="A3" s="37" t="s">
        <v>41</v>
      </c>
      <c r="B3" s="197">
        <f>IF('A vagyoni helyzet alakulása'!B13&lt;&gt;0,ROUND(('A vagyoni helyzet alakulása'!B12/'A vagyoni helyzet alakulása'!B13)*100,2),0)</f>
        <v>1.88</v>
      </c>
      <c r="C3" s="197">
        <f>IF('A vagyoni helyzet alakulása'!C13&lt;&gt;0,ROUND(('A vagyoni helyzet alakulása'!C12/'A vagyoni helyzet alakulása'!C13)*100,2),0)</f>
        <v>4.35</v>
      </c>
      <c r="D3" s="189">
        <f t="shared" si="0"/>
        <v>2.4699999999999998</v>
      </c>
    </row>
    <row r="4" spans="1:4" ht="36" customHeight="1">
      <c r="A4" s="37" t="s">
        <v>42</v>
      </c>
      <c r="B4" s="197">
        <f>IF('A vagyoni helyzet alakulása'!B26&lt;&gt;0,ROUND(('A vagyoni helyzet alakulása'!B18/'A vagyoni helyzet alakulása'!B26)*100,2),0)</f>
        <v>92.98</v>
      </c>
      <c r="C4" s="197">
        <f>IF('A vagyoni helyzet alakulása'!C26&lt;&gt;0,ROUND(('A vagyoni helyzet alakulása'!C18/'A vagyoni helyzet alakulása'!C26)*100,2),0)</f>
        <v>84.88</v>
      </c>
      <c r="D4" s="189">
        <f t="shared" si="0"/>
        <v>-8.100000000000009</v>
      </c>
    </row>
    <row r="5" spans="1:4" ht="36" customHeight="1">
      <c r="A5" s="38" t="s">
        <v>43</v>
      </c>
      <c r="B5" s="197">
        <f>IF('A vagyoni helyzet alakulása'!B26&lt;&gt;0,ROUND(('A vagyoni helyzet alakulása'!B25/'A vagyoni helyzet alakulása'!B26)*100,2),0)</f>
        <v>6.66</v>
      </c>
      <c r="C5" s="197">
        <f>IF('A vagyoni helyzet alakulása'!C26&lt;&gt;0,ROUND(('A vagyoni helyzet alakulása'!C25/'A vagyoni helyzet alakulása'!C26)*100,2),0)</f>
        <v>13.22</v>
      </c>
      <c r="D5" s="189">
        <f t="shared" si="0"/>
        <v>6.5600000000000005</v>
      </c>
    </row>
    <row r="6" spans="1:4" ht="36" customHeight="1">
      <c r="A6" s="19" t="s">
        <v>44</v>
      </c>
      <c r="B6" s="197">
        <f>IF('A vagyoni helyzet alakulása'!B6&lt;&gt;0,ROUND(('A vagyoni helyzet alakulása'!B18/'A vagyoni helyzet alakulása'!B6)*100,2),0)</f>
        <v>94.76</v>
      </c>
      <c r="C6" s="197">
        <f>IF('A vagyoni helyzet alakulása'!C6&lt;&gt;0,ROUND(('A vagyoni helyzet alakulása'!C18/'A vagyoni helyzet alakulása'!C6)*100,2),0)</f>
        <v>88.73</v>
      </c>
      <c r="D6" s="189">
        <f t="shared" si="0"/>
        <v>-6.030000000000001</v>
      </c>
    </row>
    <row r="7" spans="1:4" ht="36" customHeight="1">
      <c r="A7" s="19" t="s">
        <v>45</v>
      </c>
      <c r="B7" s="197">
        <f>IF('A vagyoni helyzet alakulása'!B6&lt;&gt;0,ROUND((('A vagyoni helyzet alakulása'!B18+'A vagyoni helyzet alakulása'!B22)/'A vagyoni helyzet alakulása'!B6)*100,2),0)</f>
        <v>98.46</v>
      </c>
      <c r="C7" s="197">
        <f>IF('A vagyoni helyzet alakulása'!C6&lt;&gt;0,ROUND((('A vagyoni helyzet alakulása'!C18+'A vagyoni helyzet alakulása'!C22)/'A vagyoni helyzet alakulása'!C6)*100,2),0)</f>
        <v>97.96</v>
      </c>
      <c r="D7" s="189">
        <f t="shared" si="0"/>
        <v>-0.5</v>
      </c>
    </row>
    <row r="8" spans="1:4" ht="36" customHeight="1">
      <c r="A8" s="22" t="s">
        <v>46</v>
      </c>
      <c r="B8" s="198">
        <f>IF('A vagyoni helyzet alakulása'!B18&lt;&gt;0,ROUND((('A vagyoni helyzet alakulása'!B12-'A vagyoni helyzet alakulása'!B22)/'A vagyoni helyzet alakulása'!B18)*100,2),0)</f>
        <v>-1.88</v>
      </c>
      <c r="C8" s="198">
        <f>IF('A vagyoni helyzet alakulása'!C18&lt;&gt;0,ROUND((('A vagyoni helyzet alakulása'!C12-'A vagyoni helyzet alakulása'!C22)/'A vagyoni helyzet alakulása'!C18)*100,2),0)</f>
        <v>-5.27</v>
      </c>
      <c r="D8" s="189">
        <f t="shared" si="0"/>
        <v>-3.3899999999999997</v>
      </c>
    </row>
    <row r="9" spans="1:4" ht="36" customHeight="1">
      <c r="A9" s="24" t="s">
        <v>47</v>
      </c>
      <c r="B9" s="199">
        <f>IF('A vagyoni helyzet alakulása'!B26&lt;&gt;0,ROUND((('A vagyoni helyzet alakulása'!B18)/'A vagyoni helyzet alakulása'!B26)*100,2),0)</f>
        <v>92.98</v>
      </c>
      <c r="C9" s="199">
        <f>IF('A vagyoni helyzet alakulása'!C26&lt;&gt;0,ROUND((('A vagyoni helyzet alakulása'!C18)/'A vagyoni helyzet alakulása'!C26)*100,2),0)</f>
        <v>84.88</v>
      </c>
      <c r="D9" s="189">
        <f t="shared" si="0"/>
        <v>-8.100000000000009</v>
      </c>
    </row>
    <row r="10" spans="1:4" ht="36" customHeight="1" thickBot="1">
      <c r="A10" s="39" t="s">
        <v>48</v>
      </c>
      <c r="B10" s="200">
        <f>IF('A vagyoni helyzet alakulása'!B15&lt;&gt;0,ROUND((('A vagyoni helyzet alakulása'!B18)/'A vagyoni helyzet alakulása'!B15)*100,2),0)</f>
        <v>3943.13</v>
      </c>
      <c r="C10" s="200">
        <f>IF('A vagyoni helyzet alakulása'!C15&lt;&gt;0,ROUND((('A vagyoni helyzet alakulása'!C18)/'A vagyoni helyzet alakulása'!C15)*100,2),0)</f>
        <v>3791.53</v>
      </c>
      <c r="D10" s="201">
        <f t="shared" si="0"/>
        <v>-151.5999999999999</v>
      </c>
    </row>
  </sheetData>
  <sheetProtection sheet="1" objects="1" scenarios="1"/>
  <conditionalFormatting sqref="B2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CE,Félkövér"&amp;14&amp;A&amp;R2/b sz. melléklet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56" t="s">
        <v>49</v>
      </c>
    </row>
    <row r="2" spans="1:4" s="15" customFormat="1" ht="39.75" customHeight="1" thickBot="1">
      <c r="A2" s="16" t="s">
        <v>38</v>
      </c>
      <c r="B2" s="30" t="s">
        <v>39</v>
      </c>
      <c r="C2" s="30" t="s">
        <v>3</v>
      </c>
      <c r="D2" s="33" t="s">
        <v>4</v>
      </c>
    </row>
    <row r="3" spans="1:4" ht="36" customHeight="1">
      <c r="A3" s="31" t="s">
        <v>50</v>
      </c>
      <c r="B3" s="196">
        <f>IF('A vagyoni helyzet alakulása'!B23&lt;&gt;0,ROUND(('A vagyoni helyzet alakulása'!B8/'A vagyoni helyzet alakulása'!B23)*100,2),0)</f>
        <v>37.03</v>
      </c>
      <c r="C3" s="196">
        <f>IF('A vagyoni helyzet alakulása'!C23&lt;&gt;0,ROUND(('A vagyoni helyzet alakulása'!C8/'A vagyoni helyzet alakulása'!C23)*100,2),0)</f>
        <v>50.21</v>
      </c>
      <c r="D3" s="188">
        <f>IF(B3&lt;&gt;0,C3-B3,"-    ")</f>
        <v>13.18</v>
      </c>
    </row>
    <row r="4" spans="1:4" ht="36" customHeight="1">
      <c r="A4" s="35" t="s">
        <v>51</v>
      </c>
      <c r="B4" s="199">
        <f>IF(FORRÁSOK!C34&lt;&gt;0,ROUND(((ESZKÖZÖK!C42+ESZKÖZÖK!C43)/FORRÁSOK!C34)*100,2),0)</f>
        <v>355.36</v>
      </c>
      <c r="C4" s="199">
        <f>IF(FORRÁSOK!D34&lt;&gt;0,ROUND(((ESZKÖZÖK!D42+ESZKÖZÖK!D43)/FORRÁSOK!D34)*100,2),0)</f>
        <v>347.03</v>
      </c>
      <c r="D4" s="190">
        <f>IF(B4&lt;&gt;0,C4-B4,"-    ")</f>
        <v>-8.330000000000041</v>
      </c>
    </row>
    <row r="5" spans="1:4" ht="36" customHeight="1" thickBot="1">
      <c r="A5" s="32" t="s">
        <v>52</v>
      </c>
      <c r="B5" s="200">
        <f>IF(('A vagyoni helyzet alakulása'!B22+'A vagyoni helyzet alakulása'!B18)&lt;&gt;0,ROUND((('A vagyoni helyzet alakulása'!B22)/('A vagyoni helyzet alakulása'!B22+'A vagyoni helyzet alakulása'!B18))*100,2),0)</f>
        <v>3.76</v>
      </c>
      <c r="C5" s="200">
        <f>IF(('A vagyoni helyzet alakulása'!C22+'A vagyoni helyzet alakulása'!C18)&lt;&gt;0,ROUND((('A vagyoni helyzet alakulása'!C22)/('A vagyoni helyzet alakulása'!C22+'A vagyoni helyzet alakulása'!C18))*100,2),0)</f>
        <v>9.42</v>
      </c>
      <c r="D5" s="201">
        <f>IF(B5&lt;&gt;0,C5-B5,"-    ")</f>
        <v>5.66</v>
      </c>
    </row>
    <row r="6" ht="76.5" customHeight="1"/>
    <row r="7" ht="36" customHeight="1" thickBot="1">
      <c r="A7" s="34" t="s">
        <v>53</v>
      </c>
    </row>
    <row r="8" spans="1:4" s="15" customFormat="1" ht="39.75" customHeight="1" thickBot="1">
      <c r="A8" s="16" t="s">
        <v>38</v>
      </c>
      <c r="B8" s="30" t="s">
        <v>39</v>
      </c>
      <c r="C8" s="30" t="s">
        <v>3</v>
      </c>
      <c r="D8" s="33" t="s">
        <v>4</v>
      </c>
    </row>
    <row r="9" spans="1:4" ht="36" customHeight="1">
      <c r="A9" s="31" t="s">
        <v>54</v>
      </c>
      <c r="B9" s="196">
        <f>IF('A vagyoni helyzet alakulása'!B23&lt;&gt;0,ROUND(('A vagyoni helyzet alakulása'!B10/'A vagyoni helyzet alakulása'!B23)*100,2),0)</f>
        <v>28.07</v>
      </c>
      <c r="C9" s="196">
        <f>IF('A vagyoni helyzet alakulása'!C23&lt;&gt;0,ROUND(('A vagyoni helyzet alakulása'!C10/'A vagyoni helyzet alakulása'!C23)*100,2),0)</f>
        <v>49.69</v>
      </c>
      <c r="D9" s="188">
        <f>IF(B9&lt;&gt;0,C9-B9,"-    ")</f>
        <v>21.619999999999997</v>
      </c>
    </row>
    <row r="10" spans="1:4" ht="36" customHeight="1" thickBot="1">
      <c r="A10" s="32" t="s">
        <v>55</v>
      </c>
      <c r="B10" s="200">
        <f>IF(('A vagyoni helyzet alakulása'!B23)&lt;&gt;0,ROUND((('A vagyoni helyzet alakulása'!B12)/('A vagyoni helyzet alakulása'!B23))*100,2),0)</f>
        <v>78.61</v>
      </c>
      <c r="C10" s="200">
        <f>IF(('A vagyoni helyzet alakulása'!C23)&lt;&gt;0,ROUND((('A vagyoni helyzet alakulása'!C12)/('A vagyoni helyzet alakulása'!C23))*100,2),0)</f>
        <v>110.9</v>
      </c>
      <c r="D10" s="201">
        <f>IF(B10&lt;&gt;0,C10-B10,"-    ")</f>
        <v>32.290000000000006</v>
      </c>
    </row>
  </sheetData>
  <sheetProtection sheet="1" objects="1" scenarios="1"/>
  <conditionalFormatting sqref="B3:C5 B9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CE,Félkövér"&amp;14&amp;A&amp;R2/c. sz. melléklet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316</v>
      </c>
    </row>
    <row r="2" ht="14.25">
      <c r="A2" s="112" t="s">
        <v>99</v>
      </c>
    </row>
    <row r="3" ht="13.5" thickBot="1">
      <c r="E3" s="113" t="s">
        <v>132</v>
      </c>
    </row>
    <row r="4" spans="1:5" s="67" customFormat="1" ht="18.75" customHeight="1" thickBot="1">
      <c r="A4" s="114" t="s">
        <v>94</v>
      </c>
      <c r="B4" s="114" t="s">
        <v>95</v>
      </c>
      <c r="C4" s="114" t="s">
        <v>96</v>
      </c>
      <c r="D4" s="114" t="s">
        <v>97</v>
      </c>
      <c r="E4" s="114" t="s">
        <v>98</v>
      </c>
    </row>
    <row r="5" spans="1:5" ht="12.75">
      <c r="A5" s="115" t="s">
        <v>309</v>
      </c>
      <c r="B5" s="116">
        <v>2795</v>
      </c>
      <c r="C5" s="116">
        <v>70</v>
      </c>
      <c r="D5" s="116"/>
      <c r="E5" s="117">
        <f>B5+C5-D5</f>
        <v>2865</v>
      </c>
    </row>
    <row r="6" spans="1:5" ht="12.75">
      <c r="A6" s="118" t="s">
        <v>107</v>
      </c>
      <c r="B6" s="119">
        <v>235230</v>
      </c>
      <c r="C6" s="119">
        <v>8326</v>
      </c>
      <c r="D6" s="119">
        <v>1381</v>
      </c>
      <c r="E6" s="120">
        <f>B6+C6-D6</f>
        <v>242175</v>
      </c>
    </row>
    <row r="7" spans="1:5" ht="12.75">
      <c r="A7" s="118" t="s">
        <v>310</v>
      </c>
      <c r="B7" s="119">
        <v>10252</v>
      </c>
      <c r="C7" s="119">
        <v>500</v>
      </c>
      <c r="D7" s="119"/>
      <c r="E7" s="120">
        <f>B7+C7-D7</f>
        <v>10752</v>
      </c>
    </row>
    <row r="8" spans="1:5" ht="12.75">
      <c r="A8" s="118" t="s">
        <v>109</v>
      </c>
      <c r="B8" s="119">
        <v>320</v>
      </c>
      <c r="C8" s="119"/>
      <c r="D8" s="119"/>
      <c r="E8" s="120">
        <f>B8+C8-D8</f>
        <v>320</v>
      </c>
    </row>
    <row r="9" spans="1:5" ht="13.5" thickBot="1">
      <c r="A9" s="121" t="s">
        <v>311</v>
      </c>
      <c r="B9" s="122">
        <v>220929</v>
      </c>
      <c r="C9" s="122">
        <v>1188</v>
      </c>
      <c r="D9" s="122"/>
      <c r="E9" s="123">
        <f>B9+C9-D9</f>
        <v>222117</v>
      </c>
    </row>
    <row r="13" ht="13.5">
      <c r="E13" s="110"/>
    </row>
    <row r="14" ht="14.25">
      <c r="A14" s="112" t="s">
        <v>103</v>
      </c>
    </row>
    <row r="15" ht="13.5" thickBot="1">
      <c r="E15" s="113" t="s">
        <v>132</v>
      </c>
    </row>
    <row r="16" spans="1:5" ht="13.5" thickBot="1">
      <c r="A16" s="114" t="s">
        <v>94</v>
      </c>
      <c r="B16" s="114" t="s">
        <v>95</v>
      </c>
      <c r="C16" s="114" t="s">
        <v>96</v>
      </c>
      <c r="D16" s="114" t="s">
        <v>97</v>
      </c>
      <c r="E16" s="114" t="s">
        <v>98</v>
      </c>
    </row>
    <row r="17" spans="1:5" ht="12.75">
      <c r="A17" s="115" t="s">
        <v>309</v>
      </c>
      <c r="B17" s="116">
        <v>2740</v>
      </c>
      <c r="C17" s="116">
        <v>35</v>
      </c>
      <c r="D17" s="116"/>
      <c r="E17" s="117">
        <f>B17+C17-D17</f>
        <v>2775</v>
      </c>
    </row>
    <row r="18" spans="1:5" ht="12.75">
      <c r="A18" s="118" t="s">
        <v>107</v>
      </c>
      <c r="B18" s="119">
        <v>29297</v>
      </c>
      <c r="C18" s="119">
        <v>5805</v>
      </c>
      <c r="D18" s="119"/>
      <c r="E18" s="120">
        <f>B18+C18-D18</f>
        <v>35102</v>
      </c>
    </row>
    <row r="19" spans="1:5" ht="12.75">
      <c r="A19" s="118" t="s">
        <v>108</v>
      </c>
      <c r="B19" s="119">
        <v>7496</v>
      </c>
      <c r="C19" s="119">
        <v>784</v>
      </c>
      <c r="D19" s="119"/>
      <c r="E19" s="120">
        <f>B19+C19-D19</f>
        <v>8280</v>
      </c>
    </row>
    <row r="20" spans="1:5" ht="12.75">
      <c r="A20" s="118" t="s">
        <v>109</v>
      </c>
      <c r="B20" s="119">
        <v>320</v>
      </c>
      <c r="C20" s="119"/>
      <c r="D20" s="119"/>
      <c r="E20" s="120">
        <f>B20+C20-D20</f>
        <v>320</v>
      </c>
    </row>
    <row r="21" spans="1:5" ht="13.5" thickBot="1">
      <c r="A21" s="121" t="s">
        <v>311</v>
      </c>
      <c r="B21" s="122">
        <v>17538</v>
      </c>
      <c r="C21" s="122">
        <v>6637</v>
      </c>
      <c r="D21" s="122"/>
      <c r="E21" s="123">
        <f>B21+C21-D21</f>
        <v>24175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javak, 
tárgyi eszközök
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317</v>
      </c>
    </row>
    <row r="2" ht="14.25">
      <c r="A2" s="112"/>
    </row>
    <row r="3" ht="13.5" thickBot="1">
      <c r="E3" s="113" t="s">
        <v>132</v>
      </c>
    </row>
    <row r="4" spans="1:5" s="67" customFormat="1" ht="43.5" customHeight="1" thickBot="1">
      <c r="A4" s="114" t="s">
        <v>94</v>
      </c>
      <c r="B4" s="124" t="s">
        <v>312</v>
      </c>
      <c r="C4" s="124" t="s">
        <v>108</v>
      </c>
      <c r="D4" s="124" t="s">
        <v>109</v>
      </c>
      <c r="E4" s="114" t="s">
        <v>255</v>
      </c>
    </row>
    <row r="5" spans="1:5" s="111" customFormat="1" ht="12.75">
      <c r="A5" s="236" t="s">
        <v>256</v>
      </c>
      <c r="B5" s="237"/>
      <c r="C5" s="237"/>
      <c r="D5" s="237"/>
      <c r="E5" s="238">
        <f>SUM(B5:D5)</f>
        <v>0</v>
      </c>
    </row>
    <row r="6" spans="1:5" s="111" customFormat="1" ht="12.75">
      <c r="A6" s="239" t="s">
        <v>257</v>
      </c>
      <c r="B6" s="240">
        <f>SUM(B7:B10)</f>
        <v>8396</v>
      </c>
      <c r="C6" s="240">
        <f>SUM(C7:C10)</f>
        <v>500</v>
      </c>
      <c r="D6" s="240">
        <f>SUM(D7:D10)</f>
        <v>0</v>
      </c>
      <c r="E6" s="241">
        <f>SUM(E7:E10)</f>
        <v>8896</v>
      </c>
    </row>
    <row r="7" spans="1:5" ht="12.75">
      <c r="A7" s="242" t="s">
        <v>258</v>
      </c>
      <c r="B7" s="243">
        <v>1103</v>
      </c>
      <c r="C7" s="243">
        <v>500</v>
      </c>
      <c r="D7" s="243"/>
      <c r="E7" s="244">
        <f>SUM(B7:D7)</f>
        <v>1603</v>
      </c>
    </row>
    <row r="8" spans="1:5" ht="12.75">
      <c r="A8" s="245" t="s">
        <v>259</v>
      </c>
      <c r="B8" s="246"/>
      <c r="C8" s="246"/>
      <c r="D8" s="246"/>
      <c r="E8" s="247">
        <f>SUM(B8:D8)</f>
        <v>0</v>
      </c>
    </row>
    <row r="9" spans="1:5" ht="12.75">
      <c r="A9" s="245" t="s">
        <v>260</v>
      </c>
      <c r="B9" s="246">
        <v>1188</v>
      </c>
      <c r="C9" s="246"/>
      <c r="D9" s="246"/>
      <c r="E9" s="247">
        <f>SUM(B9:D9)</f>
        <v>1188</v>
      </c>
    </row>
    <row r="10" spans="1:5" ht="12.75">
      <c r="A10" s="282" t="s">
        <v>321</v>
      </c>
      <c r="B10" s="249">
        <v>6105</v>
      </c>
      <c r="C10" s="249"/>
      <c r="D10" s="249"/>
      <c r="E10" s="250">
        <f>SUM(B10:D10)</f>
        <v>6105</v>
      </c>
    </row>
    <row r="11" spans="1:5" s="111" customFormat="1" ht="12.75">
      <c r="A11" s="239" t="s">
        <v>261</v>
      </c>
      <c r="B11" s="240">
        <f>SUM(B12:B15)</f>
        <v>0</v>
      </c>
      <c r="C11" s="240">
        <f>SUM(C12:C15)</f>
        <v>0</v>
      </c>
      <c r="D11" s="240">
        <f>SUM(D12:D15)</f>
        <v>0</v>
      </c>
      <c r="E11" s="241">
        <f>SUM(E12:E15)</f>
        <v>0</v>
      </c>
    </row>
    <row r="12" spans="1:5" ht="12.75">
      <c r="A12" s="242" t="s">
        <v>262</v>
      </c>
      <c r="B12" s="243"/>
      <c r="C12" s="243"/>
      <c r="D12" s="243"/>
      <c r="E12" s="244">
        <f>SUM(B12:D12)</f>
        <v>0</v>
      </c>
    </row>
    <row r="13" spans="1:5" ht="12.75">
      <c r="A13" s="245" t="s">
        <v>263</v>
      </c>
      <c r="B13" s="246"/>
      <c r="C13" s="246"/>
      <c r="D13" s="246"/>
      <c r="E13" s="247">
        <f>SUM(B13:D13)</f>
        <v>0</v>
      </c>
    </row>
    <row r="14" spans="1:5" ht="12.75">
      <c r="A14" s="245" t="s">
        <v>264</v>
      </c>
      <c r="B14" s="246"/>
      <c r="C14" s="246"/>
      <c r="D14" s="246"/>
      <c r="E14" s="247">
        <f>SUM(B14:D14)</f>
        <v>0</v>
      </c>
    </row>
    <row r="15" spans="1:5" ht="12.75">
      <c r="A15" s="248" t="s">
        <v>265</v>
      </c>
      <c r="B15" s="249"/>
      <c r="C15" s="249"/>
      <c r="D15" s="249"/>
      <c r="E15" s="250">
        <f>SUM(B15:D15)</f>
        <v>0</v>
      </c>
    </row>
    <row r="16" spans="1:5" s="111" customFormat="1" ht="13.5" thickBot="1">
      <c r="A16" s="251" t="s">
        <v>266</v>
      </c>
      <c r="B16" s="252">
        <f>B5+B6-B11</f>
        <v>8396</v>
      </c>
      <c r="C16" s="252">
        <f>C5+C6-C11</f>
        <v>500</v>
      </c>
      <c r="D16" s="252">
        <f>D5+D6-D11</f>
        <v>0</v>
      </c>
      <c r="E16" s="252">
        <f>SUM(B16:D16)</f>
        <v>8896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2010-04-09T07:14:40Z</cp:lastPrinted>
  <dcterms:created xsi:type="dcterms:W3CDTF">1999-10-10T07:41:39Z</dcterms:created>
  <dcterms:modified xsi:type="dcterms:W3CDTF">2010-04-14T15:21:52Z</dcterms:modified>
  <cp:category/>
  <cp:version/>
  <cp:contentType/>
  <cp:contentStatus/>
</cp:coreProperties>
</file>