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80" activeTab="0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3.tábla" sheetId="10" r:id="rId10"/>
    <sheet name="4.tábla" sheetId="11" r:id="rId11"/>
    <sheet name="5.tábla" sheetId="12" r:id="rId12"/>
    <sheet name="6. tábla" sheetId="13" r:id="rId13"/>
    <sheet name="7.tábla" sheetId="14" r:id="rId14"/>
    <sheet name="8.tábla      " sheetId="15" r:id="rId15"/>
    <sheet name="9.tábla" sheetId="16" r:id="rId16"/>
    <sheet name="10.tábla" sheetId="17" r:id="rId17"/>
    <sheet name="11.tábla" sheetId="18" r:id="rId18"/>
    <sheet name="12.tábla" sheetId="19" r:id="rId19"/>
    <sheet name="13. tábla" sheetId="20" r:id="rId20"/>
    <sheet name="13. tábla-2" sheetId="21" r:id="rId21"/>
    <sheet name="14.tábla" sheetId="22" r:id="rId22"/>
    <sheet name="15. tábla" sheetId="23" r:id="rId23"/>
    <sheet name="16. tábla" sheetId="24" r:id="rId24"/>
    <sheet name="17. sz.tábla" sheetId="25" r:id="rId25"/>
    <sheet name="Munka1" sheetId="26" r:id="rId26"/>
    <sheet name="Munka2" sheetId="27" r:id="rId27"/>
  </sheets>
  <externalReferences>
    <externalReference r:id="rId30"/>
  </externalReferences>
  <definedNames>
    <definedName name="_xlnm.Print_Area" localSheetId="21">'14.tábla'!$A$1:$D$37</definedName>
    <definedName name="_xlnm.Print_Area" localSheetId="22">'15. tábla'!$A$1:$D$36</definedName>
    <definedName name="_xlnm.Print_Area" localSheetId="11">'5.tábla'!$A$1:$I$63</definedName>
  </definedNames>
  <calcPr fullCalcOnLoad="1"/>
</workbook>
</file>

<file path=xl/sharedStrings.xml><?xml version="1.0" encoding="utf-8"?>
<sst xmlns="http://schemas.openxmlformats.org/spreadsheetml/2006/main" count="716" uniqueCount="520">
  <si>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</si>
  <si>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</si>
  <si>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</si>
  <si>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</si>
  <si>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</si>
  <si>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</si>
  <si>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</si>
  <si>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</si>
  <si>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</si>
  <si>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</si>
  <si>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</si>
  <si>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</si>
  <si>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</si>
  <si>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</si>
  <si>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</si>
  <si>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</si>
  <si>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</si>
  <si>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</si>
  <si>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</si>
  <si>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</si>
  <si>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</si>
  <si>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</si>
  <si>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</si>
  <si>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</si>
  <si>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</si>
  <si>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</si>
  <si>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</si>
  <si>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</si>
  <si>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</si>
  <si>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</si>
  <si>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</si>
  <si>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</si>
  <si>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</si>
  <si>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</si>
  <si>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</si>
  <si>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</si>
  <si>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</si>
  <si>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</si>
  <si>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</si>
  <si>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</si>
  <si>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</si>
  <si>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</si>
  <si>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</si>
  <si>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</si>
  <si>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</si>
  <si>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</si>
  <si>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</si>
  <si>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</si>
  <si>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</si>
  <si>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</si>
  <si>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</si>
  <si>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</si>
  <si>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</si>
  <si>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</si>
  <si>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01</t>
  </si>
  <si>
    <t>02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</si>
  <si>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</si>
  <si>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</si>
  <si>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</si>
  <si>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</si>
  <si>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</si>
  <si>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</si>
  <si>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</si>
  <si>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</si>
  <si>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</si>
  <si>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</si>
  <si>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</si>
  <si>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</si>
  <si>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</si>
  <si>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</si>
  <si>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</si>
  <si>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</si>
  <si>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</si>
  <si>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</si>
  <si>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</si>
  <si>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</si>
  <si>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</si>
  <si>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</si>
  <si>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</si>
  <si>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</si>
  <si>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</si>
  <si>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</si>
  <si>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</si>
  <si>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</si>
  <si>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</si>
  <si>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</si>
  <si>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</si>
  <si>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</si>
  <si>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</si>
  <si>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</si>
  <si>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</si>
  <si>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</si>
  <si>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</si>
  <si>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</si>
  <si>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</si>
  <si>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</si>
  <si>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</si>
  <si>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</si>
  <si>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</si>
  <si>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</si>
  <si>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</si>
  <si>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</si>
  <si>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</si>
  <si>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</si>
  <si>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</si>
  <si>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</si>
  <si>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</si>
  <si>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</si>
  <si>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</si>
  <si>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</si>
  <si>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</si>
  <si>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</si>
  <si>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</si>
  <si>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</si>
  <si>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</si>
  <si>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</si>
  <si>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</si>
  <si>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</si>
  <si>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</si>
  <si>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</si>
  <si>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</si>
  <si>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</si>
  <si>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</si>
  <si>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</si>
  <si>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</si>
  <si>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</si>
  <si>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</si>
  <si>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</si>
  <si>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</si>
  <si>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</si>
  <si>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</si>
  <si>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</si>
  <si>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</si>
  <si>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</si>
  <si>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</si>
  <si>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</si>
  <si>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</si>
  <si>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</si>
  <si>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</si>
  <si>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</si>
  <si>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</si>
  <si>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</si>
  <si>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</si>
  <si>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</si>
  <si>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</si>
  <si>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</si>
  <si>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</si>
  <si>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</si>
  <si>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</si>
  <si>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</si>
  <si>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</si>
  <si>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</si>
  <si>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</si>
  <si>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</si>
  <si>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</si>
  <si>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</si>
  <si>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</si>
  <si>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</si>
  <si>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</si>
  <si>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</si>
  <si>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</si>
  <si>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</si>
  <si>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</si>
  <si>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</si>
  <si>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</si>
  <si>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</si>
  <si>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</si>
  <si>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</si>
  <si>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</si>
  <si>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</si>
  <si>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</si>
  <si>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</si>
  <si>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</si>
  <si>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</si>
  <si>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</si>
  <si>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</si>
  <si>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</si>
  <si>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</si>
  <si>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</si>
  <si>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</si>
  <si>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</si>
  <si>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</si>
  <si>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</si>
  <si>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</si>
  <si>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</si>
  <si>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</si>
  <si>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</si>
  <si>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</si>
  <si>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</si>
  <si>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</si>
  <si>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</si>
  <si>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</si>
  <si>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</si>
  <si>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</si>
  <si>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</si>
  <si>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</si>
  <si>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</si>
  <si>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</si>
  <si>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</si>
  <si>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</si>
  <si>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</si>
  <si>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</si>
  <si>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</si>
  <si>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</si>
  <si>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</si>
  <si>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</si>
  <si>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</si>
  <si>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</si>
  <si>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</si>
  <si>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</si>
  <si>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</si>
  <si>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</si>
  <si>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</si>
  <si>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</si>
  <si>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</si>
  <si>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</si>
  <si>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</si>
  <si>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</si>
  <si>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</si>
  <si>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</si>
  <si>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</si>
  <si>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</si>
  <si>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</si>
  <si>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</si>
  <si>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</si>
  <si>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</si>
  <si>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</si>
  <si>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</si>
  <si>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</si>
  <si>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</si>
  <si>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</si>
  <si>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</si>
  <si>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</si>
  <si>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</si>
  <si>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</si>
  <si>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</si>
  <si>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</si>
  <si>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</si>
  <si>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</si>
  <si>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</si>
  <si>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</si>
  <si>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</si>
  <si>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</si>
  <si>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</si>
  <si>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</si>
  <si>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</si>
  <si>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</si>
  <si>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</si>
  <si>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</si>
  <si>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3.sz. tábla</t>
  </si>
  <si>
    <t>Gépjárműadó</t>
  </si>
  <si>
    <t>Talajterhelési díj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</si>
  <si>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</si>
  <si>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</si>
  <si>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</si>
  <si>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</si>
  <si>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</si>
  <si>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</si>
  <si>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</si>
  <si>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</si>
  <si>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</si>
  <si>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</si>
  <si>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</si>
  <si>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</si>
  <si>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</si>
  <si>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</si>
  <si>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</si>
  <si>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</si>
  <si>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</si>
  <si>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</si>
  <si>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</si>
  <si>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</si>
  <si>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</si>
  <si>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</si>
  <si>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</si>
  <si>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</si>
  <si>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</si>
  <si>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</si>
  <si>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</si>
  <si>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</si>
  <si>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</si>
  <si>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</si>
  <si>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</si>
  <si>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térítés nélküli átvétel</t>
  </si>
  <si>
    <t>- egyéb növekedés</t>
  </si>
  <si>
    <t>Beruházások csökkenései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</si>
  <si>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</si>
  <si>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</si>
  <si>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</si>
  <si>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</si>
  <si>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</si>
  <si>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</si>
  <si>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</si>
  <si>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</si>
  <si>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</si>
  <si>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</si>
  <si>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</si>
  <si>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</si>
  <si>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</si>
  <si>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</si>
  <si>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</si>
  <si>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</si>
  <si>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</si>
  <si>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</si>
  <si>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</si>
  <si>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</si>
  <si>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</si>
  <si>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</si>
  <si>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</si>
  <si>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</si>
  <si>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</si>
  <si>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</si>
  <si>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</si>
  <si>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</si>
  <si>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</si>
  <si>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</si>
  <si>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</si>
  <si>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</si>
  <si>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</si>
  <si>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</si>
  <si>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</si>
  <si>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</si>
  <si>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</si>
  <si>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</si>
  <si>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</si>
  <si>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</si>
  <si>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</si>
  <si>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Felhasználás
(E Ft)</t>
  </si>
  <si>
    <t>Támogatásban részesülők (fő)</t>
  </si>
  <si>
    <t>Rendszeres szociális segély</t>
  </si>
  <si>
    <t>Közgyógyellátás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</si>
  <si>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</si>
  <si>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</si>
  <si>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</si>
  <si>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</si>
  <si>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</si>
  <si>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</si>
  <si>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Rendkívüli gyermekvédelmi támogatás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</si>
  <si>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</si>
  <si>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</si>
  <si>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</si>
  <si>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</si>
  <si>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</si>
  <si>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</si>
  <si>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</si>
  <si>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</si>
  <si>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</si>
  <si>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</si>
  <si>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</si>
  <si>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</si>
  <si>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</si>
  <si>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</si>
  <si>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</si>
  <si>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</si>
  <si>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</si>
  <si>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</si>
  <si>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</si>
  <si>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</si>
  <si>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</si>
  <si>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</si>
  <si>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</si>
  <si>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</si>
  <si>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</si>
  <si>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</si>
  <si>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</si>
  <si>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</si>
  <si>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</si>
  <si>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</si>
  <si>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</si>
  <si>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</si>
  <si>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</si>
  <si>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</si>
  <si>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</si>
  <si>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</si>
  <si>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</si>
  <si>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</si>
  <si>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</si>
  <si>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</si>
  <si>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</si>
  <si>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</si>
  <si>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</si>
  <si>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</si>
  <si>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</si>
  <si>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>B) Forgószközök összesen</t>
  </si>
  <si>
    <t>Eszközök össszesen</t>
  </si>
  <si>
    <t>Változás
%-a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</si>
  <si>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</si>
  <si>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</si>
  <si>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</si>
  <si>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</si>
  <si>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</si>
  <si>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</si>
  <si>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</si>
  <si>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</si>
  <si>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</si>
  <si>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</si>
  <si>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</si>
  <si>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II Rövid lejáratú kötelezettségek összesen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</si>
  <si>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</si>
  <si>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</si>
  <si>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</si>
  <si>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</si>
  <si>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</si>
  <si>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</si>
  <si>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</si>
  <si>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</si>
  <si>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egyéb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</si>
  <si>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</si>
  <si>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</si>
  <si>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</si>
  <si>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</si>
  <si>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</si>
  <si>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</si>
  <si>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</si>
  <si>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</si>
  <si>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</si>
  <si>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</si>
  <si>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</si>
  <si>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</si>
  <si>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</si>
  <si>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</si>
  <si>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</si>
  <si>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</si>
  <si>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</si>
  <si>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</si>
  <si>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</si>
  <si>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</si>
  <si>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</si>
  <si>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</si>
  <si>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</si>
  <si>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</si>
  <si>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</si>
  <si>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</si>
  <si>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</si>
  <si>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</si>
  <si>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</si>
  <si>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</si>
  <si>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</si>
  <si>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</si>
  <si>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</si>
  <si>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</si>
  <si>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</si>
  <si>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</si>
  <si>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</si>
  <si>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</si>
  <si>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</si>
  <si>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</si>
  <si>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</si>
  <si>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</si>
  <si>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</si>
  <si>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</si>
  <si>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</si>
  <si>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</si>
  <si>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>MEGNEVEZÉS</t>
  </si>
  <si>
    <t>Bevételi előirányzat</t>
  </si>
  <si>
    <t>Kiadási előirányzat</t>
  </si>
  <si>
    <t>ÖSSZESEN:</t>
  </si>
  <si>
    <t>Immateriális javak</t>
  </si>
  <si>
    <t>Ingatlanok és kapcsolódó vagyoni értékő jogok</t>
  </si>
  <si>
    <t>Gépek, berendezések és felszerelések</t>
  </si>
  <si>
    <t>Üzemeltetésre átdott, koncesszióba adott eszk.</t>
  </si>
  <si>
    <t>Üzemeltetésre átadott, koncesszióba adott eszk.</t>
  </si>
  <si>
    <t>2. sz. tábla</t>
  </si>
  <si>
    <t>1. sz. tábla</t>
  </si>
  <si>
    <t>O-ig leírt számítástechnikai eszközök</t>
  </si>
  <si>
    <t>Bérleti dij kedvezmény /faluház/</t>
  </si>
  <si>
    <t xml:space="preserve">                                                                                    </t>
  </si>
  <si>
    <t xml:space="preserve">            - beruházási és fejlesztési hitelek következő évet terhelő törl. Részletei</t>
  </si>
  <si>
    <t>Módosított előirányzat (E Ft)</t>
  </si>
  <si>
    <t>Időskorúak járadéka</t>
  </si>
  <si>
    <t>Egyéb önkormányzati eseti pénzbeli ellátások</t>
  </si>
  <si>
    <t>Bírság</t>
  </si>
  <si>
    <t>Pótlék</t>
  </si>
  <si>
    <t>Egyéb bevétel</t>
  </si>
  <si>
    <t>Csecsemő UH szűrővizsgálat</t>
  </si>
  <si>
    <t>Háziorvos bérleti díja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</si>
  <si>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</si>
  <si>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lakbérek</t>
  </si>
  <si>
    <t>Óvodáztatási támogatás</t>
  </si>
  <si>
    <t>Nyári gyermekétkeztetés</t>
  </si>
  <si>
    <t>"- felújítás</t>
  </si>
  <si>
    <t>Foglalkoztatást helyettesítő támogatás</t>
  </si>
  <si>
    <t>Ápolási díj normatív</t>
  </si>
  <si>
    <t>Rendsz.gyvéd.t.rész.pénzbeli támogatása</t>
  </si>
  <si>
    <t>selejtezés</t>
  </si>
  <si>
    <t>Ápolási díj helyi megállapítású</t>
  </si>
  <si>
    <t>Egyéb természetbeni ellátás</t>
  </si>
  <si>
    <t>Felhalmozott eredmény</t>
  </si>
  <si>
    <t>Mérleg szerinti eredmény</t>
  </si>
  <si>
    <t>Költségvetési évet követően esedékes kötelezettség finanszírozási kiadásokra</t>
  </si>
  <si>
    <t>Passzív időbeli elhatárolások</t>
  </si>
  <si>
    <t>Nemzeti vagyon, egyéb eszközök induláskori értéke és változásai</t>
  </si>
  <si>
    <t>Egyéb sajátos eszközoldali elszámolások</t>
  </si>
  <si>
    <t xml:space="preserve">      1. Földterület, ültetvény</t>
  </si>
  <si>
    <t>1. Kötelezettség államháztartáson belüli megelőlegezés visszafizetésére</t>
  </si>
  <si>
    <t>Ellátási díjak</t>
  </si>
  <si>
    <t>Tulajdonosi bevételek</t>
  </si>
  <si>
    <t>Földbérbeadásból származó SZJA</t>
  </si>
  <si>
    <t>Kincstáron kívüli forintszámlák</t>
  </si>
  <si>
    <t>Emlékmű</t>
  </si>
  <si>
    <t xml:space="preserve">Települési támogatás </t>
  </si>
  <si>
    <t>Előző évi maradvány igénybevétele</t>
  </si>
  <si>
    <t xml:space="preserve">Más szervezetet megillető bevételek elszámolása </t>
  </si>
  <si>
    <t>Forintban!</t>
  </si>
  <si>
    <t>Összeg Ft-ban</t>
  </si>
  <si>
    <t>Önkormányzati segély</t>
  </si>
  <si>
    <t>Szociális célű tűzelőanyag támogatás</t>
  </si>
  <si>
    <t xml:space="preserve">Saját hatáskörben adott pénzügyi ellátás </t>
  </si>
  <si>
    <t>Szünidei étkezés</t>
  </si>
  <si>
    <t xml:space="preserve">Saját hatáskörban adott természetbeni ellátás </t>
  </si>
  <si>
    <t>Előző évi</t>
  </si>
  <si>
    <t>2. Más szervezetet megillető bevételek elszámolása</t>
  </si>
  <si>
    <t>Összeg  Ft-ban</t>
  </si>
  <si>
    <t>Bruttó követelés közhatalmi bevételre</t>
  </si>
  <si>
    <t>2017. december 31.</t>
  </si>
  <si>
    <t xml:space="preserve">2017. évi helyesbített előírás </t>
  </si>
  <si>
    <t>2017. évi helyesbített előírás</t>
  </si>
  <si>
    <t>a 2017. évi szociális támogatás tervezett és tényleges felhasználásáról, valamint a támogatottak számáról</t>
  </si>
  <si>
    <t>Pénzkészlet 2017. január 1-én</t>
  </si>
  <si>
    <t>Záró pénzkészlet 2017. december 31-én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</si>
</sst>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71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164" fontId="1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177" fontId="1" fillId="33" borderId="35" xfId="0" applyNumberFormat="1" applyFont="1" applyFill="1" applyBorder="1" applyAlignment="1" applyProtection="1">
      <alignment horizontal="right" vertical="center"/>
      <protection/>
    </xf>
    <xf numFmtId="177" fontId="1" fillId="33" borderId="36" xfId="0" applyNumberFormat="1" applyFont="1" applyFill="1" applyBorder="1" applyAlignment="1" applyProtection="1">
      <alignment horizontal="right" vertical="center"/>
      <protection/>
    </xf>
    <xf numFmtId="177" fontId="1" fillId="33" borderId="37" xfId="0" applyNumberFormat="1" applyFont="1" applyFill="1" applyBorder="1" applyAlignment="1" applyProtection="1">
      <alignment horizontal="right" vertical="center"/>
      <protection/>
    </xf>
    <xf numFmtId="177" fontId="1" fillId="33" borderId="38" xfId="0" applyNumberFormat="1" applyFont="1" applyFill="1" applyBorder="1" applyAlignment="1" applyProtection="1">
      <alignment horizontal="right" vertical="center"/>
      <protection/>
    </xf>
    <xf numFmtId="177" fontId="1" fillId="33" borderId="39" xfId="0" applyNumberFormat="1" applyFont="1" applyFill="1" applyBorder="1" applyAlignment="1" applyProtection="1">
      <alignment horizontal="right" vertical="center"/>
      <protection/>
    </xf>
    <xf numFmtId="164" fontId="1" fillId="33" borderId="11" xfId="0" applyNumberFormat="1" applyFont="1" applyFill="1" applyBorder="1" applyAlignment="1" applyProtection="1">
      <alignment horizontal="center" vertical="center"/>
      <protection/>
    </xf>
    <xf numFmtId="164" fontId="1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164" fontId="1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33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33" borderId="50" xfId="0" applyNumberFormat="1" applyFont="1" applyFill="1" applyBorder="1" applyAlignment="1" applyProtection="1">
      <alignment vertical="center"/>
      <protection/>
    </xf>
    <xf numFmtId="195" fontId="5" fillId="33" borderId="50" xfId="0" applyNumberFormat="1" applyFont="1" applyFill="1" applyBorder="1" applyAlignment="1" applyProtection="1">
      <alignment horizontal="right" vertical="center"/>
      <protection/>
    </xf>
    <xf numFmtId="195" fontId="3" fillId="33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33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33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33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33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33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33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69" fontId="1" fillId="0" borderId="56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33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0" fontId="8" fillId="33" borderId="14" xfId="0" applyFont="1" applyFill="1" applyBorder="1" applyAlignment="1" applyProtection="1">
      <alignment vertical="center"/>
      <protection/>
    </xf>
    <xf numFmtId="169" fontId="11" fillId="33" borderId="15" xfId="0" applyNumberFormat="1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9" fontId="6" fillId="33" borderId="15" xfId="0" applyNumberFormat="1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169" fontId="11" fillId="33" borderId="20" xfId="0" applyNumberFormat="1" applyFont="1" applyFill="1" applyBorder="1" applyAlignment="1" applyProtection="1">
      <alignment vertical="center"/>
      <protection/>
    </xf>
    <xf numFmtId="0" fontId="7" fillId="33" borderId="57" xfId="0" applyFont="1" applyFill="1" applyBorder="1" applyAlignment="1" applyProtection="1">
      <alignment vertical="center"/>
      <protection/>
    </xf>
    <xf numFmtId="169" fontId="6" fillId="33" borderId="58" xfId="0" applyNumberFormat="1" applyFont="1" applyFill="1" applyBorder="1" applyAlignment="1" applyProtection="1">
      <alignment vertical="center"/>
      <protection/>
    </xf>
    <xf numFmtId="195" fontId="1" fillId="0" borderId="59" xfId="0" applyNumberFormat="1" applyFont="1" applyBorder="1" applyAlignment="1" applyProtection="1">
      <alignment horizontal="right" vertical="center"/>
      <protection locked="0"/>
    </xf>
    <xf numFmtId="195" fontId="5" fillId="33" borderId="30" xfId="0" applyNumberFormat="1" applyFont="1" applyFill="1" applyBorder="1" applyAlignment="1" applyProtection="1">
      <alignment vertical="center"/>
      <protection/>
    </xf>
    <xf numFmtId="195" fontId="3" fillId="33" borderId="30" xfId="0" applyNumberFormat="1" applyFont="1" applyFill="1" applyBorder="1" applyAlignment="1" applyProtection="1">
      <alignment vertical="center"/>
      <protection/>
    </xf>
    <xf numFmtId="195" fontId="5" fillId="33" borderId="30" xfId="0" applyNumberFormat="1" applyFont="1" applyFill="1" applyBorder="1" applyAlignment="1" applyProtection="1">
      <alignment horizontal="right" vertical="center"/>
      <protection/>
    </xf>
    <xf numFmtId="195" fontId="3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33" borderId="37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>
      <alignment horizontal="left" vertical="center" indent="1"/>
    </xf>
    <xf numFmtId="195" fontId="3" fillId="33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33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33" borderId="61" xfId="0" applyNumberFormat="1" applyFont="1" applyFill="1" applyBorder="1" applyAlignment="1" applyProtection="1">
      <alignment vertical="center"/>
      <protection/>
    </xf>
    <xf numFmtId="4" fontId="3" fillId="33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33" borderId="50" xfId="0" applyNumberFormat="1" applyFont="1" applyFill="1" applyBorder="1" applyAlignment="1" applyProtection="1">
      <alignment vertical="center"/>
      <protection/>
    </xf>
    <xf numFmtId="4" fontId="19" fillId="33" borderId="61" xfId="0" applyNumberFormat="1" applyFont="1" applyFill="1" applyBorder="1" applyAlignment="1" applyProtection="1">
      <alignment vertical="center"/>
      <protection/>
    </xf>
    <xf numFmtId="4" fontId="19" fillId="33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33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33" borderId="16" xfId="0" applyNumberFormat="1" applyFont="1" applyFill="1" applyBorder="1" applyAlignment="1" applyProtection="1">
      <alignment horizontal="right" vertical="center"/>
      <protection/>
    </xf>
    <xf numFmtId="219" fontId="6" fillId="33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33" borderId="63" xfId="0" applyNumberFormat="1" applyFont="1" applyFill="1" applyBorder="1" applyAlignment="1" applyProtection="1">
      <alignment horizontal="right" vertical="center"/>
      <protection/>
    </xf>
    <xf numFmtId="219" fontId="6" fillId="33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33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33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33" borderId="46" xfId="0" applyNumberFormat="1" applyFont="1" applyFill="1" applyBorder="1" applyAlignment="1" applyProtection="1">
      <alignment vertical="center"/>
      <protection/>
    </xf>
    <xf numFmtId="0" fontId="3" fillId="33" borderId="72" xfId="0" applyFont="1" applyFill="1" applyBorder="1" applyAlignment="1" applyProtection="1">
      <alignment horizontal="left" vertical="center" wrapText="1"/>
      <protection/>
    </xf>
    <xf numFmtId="0" fontId="5" fillId="33" borderId="60" xfId="0" applyFont="1" applyFill="1" applyBorder="1" applyAlignment="1" applyProtection="1">
      <alignment vertical="center" wrapText="1"/>
      <protection/>
    </xf>
    <xf numFmtId="195" fontId="5" fillId="33" borderId="73" xfId="0" applyNumberFormat="1" applyFont="1" applyFill="1" applyBorder="1" applyAlignment="1" applyProtection="1">
      <alignment vertical="center"/>
      <protection/>
    </xf>
    <xf numFmtId="195" fontId="5" fillId="33" borderId="74" xfId="0" applyNumberFormat="1" applyFont="1" applyFill="1" applyBorder="1" applyAlignment="1" applyProtection="1">
      <alignment vertical="center"/>
      <protection/>
    </xf>
    <xf numFmtId="177" fontId="1" fillId="33" borderId="75" xfId="0" applyNumberFormat="1" applyFont="1" applyFill="1" applyBorder="1" applyAlignment="1" applyProtection="1">
      <alignment horizontal="right" vertical="center"/>
      <protection/>
    </xf>
    <xf numFmtId="0" fontId="3" fillId="33" borderId="50" xfId="0" applyFont="1" applyFill="1" applyBorder="1" applyAlignment="1" applyProtection="1">
      <alignment vertical="center" wrapText="1"/>
      <protection/>
    </xf>
    <xf numFmtId="164" fontId="1" fillId="33" borderId="61" xfId="0" applyNumberFormat="1" applyFont="1" applyFill="1" applyBorder="1" applyAlignment="1" applyProtection="1">
      <alignment horizontal="center" vertical="center"/>
      <protection/>
    </xf>
    <xf numFmtId="0" fontId="22" fillId="33" borderId="60" xfId="0" applyFont="1" applyFill="1" applyBorder="1" applyAlignment="1" applyProtection="1">
      <alignment vertical="center" wrapText="1"/>
      <protection/>
    </xf>
    <xf numFmtId="164" fontId="1" fillId="33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33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195" fontId="5" fillId="33" borderId="73" xfId="0" applyNumberFormat="1" applyFont="1" applyFill="1" applyBorder="1" applyAlignment="1" applyProtection="1">
      <alignment horizontal="right" vertical="center"/>
      <protection/>
    </xf>
    <xf numFmtId="195" fontId="5" fillId="33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33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5" fontId="30" fillId="0" borderId="93" xfId="0" applyNumberFormat="1" applyFont="1" applyBorder="1" applyAlignment="1" applyProtection="1">
      <alignment vertical="center"/>
      <protection/>
    </xf>
    <xf numFmtId="195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33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33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5" fontId="1" fillId="0" borderId="96" xfId="0" applyNumberFormat="1" applyFont="1" applyBorder="1" applyAlignment="1" applyProtection="1">
      <alignment vertical="center"/>
      <protection locked="0"/>
    </xf>
    <xf numFmtId="195" fontId="1" fillId="33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5" fontId="3" fillId="33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33" borderId="50" xfId="0" applyFont="1" applyFill="1" applyBorder="1" applyAlignment="1">
      <alignment vertical="center"/>
    </xf>
    <xf numFmtId="0" fontId="1" fillId="33" borderId="61" xfId="0" applyFont="1" applyFill="1" applyBorder="1" applyAlignment="1" quotePrefix="1">
      <alignment horizontal="center" vertical="center"/>
    </xf>
    <xf numFmtId="165" fontId="3" fillId="33" borderId="61" xfId="0" applyNumberFormat="1" applyFont="1" applyFill="1" applyBorder="1" applyAlignment="1" applyProtection="1">
      <alignment vertical="center"/>
      <protection/>
    </xf>
    <xf numFmtId="165" fontId="3" fillId="33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>
      <alignment horizontal="left" vertical="center" indent="1"/>
    </xf>
    <xf numFmtId="169" fontId="3" fillId="33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7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7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7" fontId="1" fillId="0" borderId="71" xfId="56" applyNumberFormat="1" applyFont="1" applyFill="1" applyBorder="1" applyAlignment="1" applyProtection="1">
      <alignment horizontal="center" vertical="center"/>
      <protection/>
    </xf>
    <xf numFmtId="164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33" borderId="102" xfId="58" applyNumberFormat="1" applyFont="1" applyFill="1" applyBorder="1">
      <alignment/>
      <protection/>
    </xf>
    <xf numFmtId="3" fontId="36" fillId="33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33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6" xfId="0" applyNumberFormat="1" applyFont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left" vertical="center" wrapText="1"/>
      <protection/>
    </xf>
    <xf numFmtId="165" fontId="3" fillId="33" borderId="61" xfId="0" applyNumberFormat="1" applyFont="1" applyFill="1" applyBorder="1" applyAlignment="1" applyProtection="1">
      <alignment vertical="center" wrapText="1"/>
      <protection/>
    </xf>
    <xf numFmtId="165" fontId="3" fillId="33" borderId="30" xfId="0" applyNumberFormat="1" applyFont="1" applyFill="1" applyBorder="1" applyAlignment="1" applyProtection="1">
      <alignment vertical="center" wrapText="1"/>
      <protection/>
    </xf>
    <xf numFmtId="177" fontId="1" fillId="0" borderId="101" xfId="56" applyNumberFormat="1" applyFont="1" applyFill="1" applyBorder="1" applyAlignment="1" applyProtection="1">
      <alignment horizontal="center" vertical="center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33" borderId="35" xfId="0" applyNumberFormat="1" applyFont="1" applyFill="1" applyBorder="1" applyAlignment="1" applyProtection="1">
      <alignment horizontal="right" vertical="center"/>
      <protection/>
    </xf>
    <xf numFmtId="181" fontId="1" fillId="33" borderId="39" xfId="0" applyNumberFormat="1" applyFont="1" applyFill="1" applyBorder="1" applyAlignment="1" applyProtection="1">
      <alignment horizontal="right" vertical="center"/>
      <protection/>
    </xf>
    <xf numFmtId="181" fontId="1" fillId="33" borderId="36" xfId="0" applyNumberFormat="1" applyFont="1" applyFill="1" applyBorder="1" applyAlignment="1" applyProtection="1">
      <alignment horizontal="right" vertical="center"/>
      <protection/>
    </xf>
    <xf numFmtId="181" fontId="3" fillId="33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33" borderId="50" xfId="0" applyFont="1" applyFill="1" applyBorder="1" applyAlignment="1">
      <alignment horizontal="left" vertical="center" wrapText="1" indent="1"/>
    </xf>
    <xf numFmtId="165" fontId="3" fillId="33" borderId="76" xfId="0" applyNumberFormat="1" applyFont="1" applyFill="1" applyBorder="1" applyAlignment="1">
      <alignment vertical="center" wrapText="1"/>
    </xf>
    <xf numFmtId="165" fontId="3" fillId="33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95" xfId="0" applyFont="1" applyBorder="1" applyAlignment="1">
      <alignment horizontal="left" vertical="center" indent="2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33" borderId="40" xfId="58" applyFont="1" applyFill="1" applyBorder="1" applyAlignment="1">
      <alignment horizontal="left"/>
      <protection/>
    </xf>
    <xf numFmtId="0" fontId="36" fillId="33" borderId="46" xfId="58" applyFont="1" applyFill="1" applyBorder="1" applyAlignment="1">
      <alignment horizontal="left"/>
      <protection/>
    </xf>
    <xf numFmtId="0" fontId="36" fillId="33" borderId="40" xfId="58" applyFont="1" applyFill="1" applyBorder="1" applyAlignment="1">
      <alignment horizontal="left" indent="1"/>
      <protection/>
    </xf>
    <xf numFmtId="0" fontId="36" fillId="33" borderId="46" xfId="58" applyFont="1" applyFill="1" applyBorder="1" applyAlignment="1">
      <alignment horizontal="left" indent="1"/>
      <protection/>
    </xf>
    <xf numFmtId="165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oagard.hu/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17" sqref="A17:D17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30" t="s">
        <v>70</v>
      </c>
      <c r="B1" s="527" t="s">
        <v>69</v>
      </c>
      <c r="C1" s="528"/>
      <c r="D1" s="529"/>
    </row>
    <row r="2" spans="1:4" ht="13.5" thickBot="1">
      <c r="A2" s="531"/>
      <c r="B2" s="73" t="s">
        <v>71</v>
      </c>
      <c r="C2" s="68" t="s">
        <v>79</v>
      </c>
      <c r="D2" s="69" t="s">
        <v>72</v>
      </c>
    </row>
    <row r="3" spans="1:4" ht="12.75">
      <c r="A3" s="70" t="s">
        <v>73</v>
      </c>
      <c r="B3" s="186">
        <v>62.22</v>
      </c>
      <c r="C3" s="178">
        <v>52.71</v>
      </c>
      <c r="D3" s="179">
        <v>53.09</v>
      </c>
    </row>
    <row r="4" spans="1:4" ht="12.75">
      <c r="A4" s="71" t="s">
        <v>74</v>
      </c>
      <c r="B4" s="187">
        <v>20.76</v>
      </c>
      <c r="C4" s="180">
        <v>16.42</v>
      </c>
      <c r="D4" s="181">
        <v>16.77</v>
      </c>
    </row>
    <row r="5" spans="1:4" ht="12.75">
      <c r="A5" s="71" t="s">
        <v>75</v>
      </c>
      <c r="B5" s="187">
        <v>7.04</v>
      </c>
      <c r="C5" s="180">
        <v>9.85</v>
      </c>
      <c r="D5" s="181">
        <v>10.06</v>
      </c>
    </row>
    <row r="6" spans="1:4" ht="12.75">
      <c r="A6" s="71" t="s">
        <v>76</v>
      </c>
      <c r="B6" s="187">
        <v>9.81</v>
      </c>
      <c r="C6" s="180">
        <v>8.85</v>
      </c>
      <c r="D6" s="181">
        <v>7.07</v>
      </c>
    </row>
    <row r="7" spans="1:4" ht="12.75">
      <c r="A7" s="71" t="s">
        <v>77</v>
      </c>
      <c r="B7" s="187">
        <v>0.17</v>
      </c>
      <c r="C7" s="180">
        <v>0.11</v>
      </c>
      <c r="D7" s="181">
        <v>0.69</v>
      </c>
    </row>
    <row r="8" spans="1:4" ht="13.5" thickBot="1">
      <c r="A8" s="72" t="s">
        <v>501</v>
      </c>
      <c r="B8" s="188"/>
      <c r="C8" s="182">
        <v>12.06</v>
      </c>
      <c r="D8" s="183">
        <v>12.32</v>
      </c>
    </row>
    <row r="9" spans="1:4" ht="13.5" thickBot="1">
      <c r="A9" s="74" t="s">
        <v>78</v>
      </c>
      <c r="B9" s="189">
        <f>SUM(B3:B8)</f>
        <v>100.00000000000001</v>
      </c>
      <c r="C9" s="190">
        <f>SUM(C3:C8)</f>
        <v>99.99999999999999</v>
      </c>
      <c r="D9" s="191">
        <f>SUM(D3:D8)</f>
        <v>100</v>
      </c>
    </row>
    <row r="16" spans="1:4" ht="15.75">
      <c r="A16" s="532" t="s">
        <v>339</v>
      </c>
      <c r="B16" s="532"/>
      <c r="C16" s="532"/>
      <c r="D16" s="532"/>
    </row>
    <row r="17" spans="1:4" ht="15.75">
      <c r="A17" s="532" t="s">
        <v>340</v>
      </c>
      <c r="B17" s="533"/>
      <c r="C17" s="533"/>
      <c r="D17" s="533"/>
    </row>
    <row r="19" ht="13.5" thickBot="1"/>
    <row r="20" spans="1:4" ht="12.75">
      <c r="A20" s="530" t="s">
        <v>80</v>
      </c>
      <c r="B20" s="527" t="s">
        <v>69</v>
      </c>
      <c r="C20" s="528"/>
      <c r="D20" s="529"/>
    </row>
    <row r="21" spans="1:4" ht="13.5" thickBot="1">
      <c r="A21" s="531"/>
      <c r="B21" s="73" t="s">
        <v>71</v>
      </c>
      <c r="C21" s="68" t="s">
        <v>79</v>
      </c>
      <c r="D21" s="69" t="s">
        <v>72</v>
      </c>
    </row>
    <row r="22" spans="1:4" ht="12.75">
      <c r="A22" s="70" t="s">
        <v>81</v>
      </c>
      <c r="B22" s="176">
        <v>68.7</v>
      </c>
      <c r="C22" s="178">
        <v>65.2</v>
      </c>
      <c r="D22" s="179">
        <v>76.64</v>
      </c>
    </row>
    <row r="23" spans="1:4" ht="12.75">
      <c r="A23" s="71" t="s">
        <v>82</v>
      </c>
      <c r="B23" s="174">
        <v>24.43</v>
      </c>
      <c r="C23" s="180">
        <v>18.04</v>
      </c>
      <c r="D23" s="181">
        <v>23.13</v>
      </c>
    </row>
    <row r="24" spans="1:4" ht="12.75">
      <c r="A24" s="71" t="s">
        <v>83</v>
      </c>
      <c r="B24" s="174">
        <v>6.71</v>
      </c>
      <c r="C24" s="180">
        <v>16.56</v>
      </c>
      <c r="D24" s="181"/>
    </row>
    <row r="25" spans="1:4" ht="12.75">
      <c r="A25" s="71" t="s">
        <v>84</v>
      </c>
      <c r="B25" s="174"/>
      <c r="C25" s="180"/>
      <c r="D25" s="181"/>
    </row>
    <row r="26" spans="1:4" ht="12.75">
      <c r="A26" s="71" t="s">
        <v>85</v>
      </c>
      <c r="B26" s="174"/>
      <c r="C26" s="180"/>
      <c r="D26" s="181"/>
    </row>
    <row r="27" spans="1:4" ht="13.5" thickBot="1">
      <c r="A27" s="72" t="s">
        <v>86</v>
      </c>
      <c r="B27" s="177">
        <v>0.16</v>
      </c>
      <c r="C27" s="182">
        <v>0.2</v>
      </c>
      <c r="D27" s="183">
        <v>0.23</v>
      </c>
    </row>
    <row r="28" spans="1:4" ht="13.5" thickBot="1">
      <c r="A28" s="74" t="s">
        <v>78</v>
      </c>
      <c r="B28" s="175">
        <f>SUM(B22:B27)</f>
        <v>99.99999999999999</v>
      </c>
      <c r="C28" s="184">
        <f>SUM(C22:C27)</f>
        <v>100.00000000000001</v>
      </c>
      <c r="D28" s="185"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4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249</v>
      </c>
    </row>
    <row r="2" ht="14.25">
      <c r="A2" s="112"/>
    </row>
    <row r="3" ht="13.5" thickBot="1">
      <c r="D3" s="113" t="s">
        <v>503</v>
      </c>
    </row>
    <row r="4" spans="1:4" s="67" customFormat="1" ht="43.5" customHeight="1" thickBot="1">
      <c r="A4" s="114" t="s">
        <v>87</v>
      </c>
      <c r="B4" s="124" t="s">
        <v>98</v>
      </c>
      <c r="C4" s="124" t="s">
        <v>99</v>
      </c>
      <c r="D4" s="124" t="s">
        <v>100</v>
      </c>
    </row>
    <row r="5" spans="1:4" ht="15" customHeight="1">
      <c r="A5" s="115" t="s">
        <v>108</v>
      </c>
      <c r="B5" s="116"/>
      <c r="C5" s="116"/>
      <c r="D5" s="117">
        <f>B5-C5</f>
        <v>0</v>
      </c>
    </row>
    <row r="6" spans="1:4" ht="15" customHeight="1">
      <c r="A6" s="118" t="s">
        <v>109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93</v>
      </c>
      <c r="B7" s="119">
        <v>635830</v>
      </c>
      <c r="C7" s="119">
        <v>559658</v>
      </c>
      <c r="D7" s="120">
        <f t="shared" si="0"/>
        <v>76172</v>
      </c>
    </row>
    <row r="8" spans="1:4" ht="15" customHeight="1">
      <c r="A8" s="118" t="s">
        <v>94</v>
      </c>
      <c r="B8" s="119">
        <v>3100000</v>
      </c>
      <c r="C8" s="119">
        <v>2500000</v>
      </c>
      <c r="D8" s="120">
        <f t="shared" si="0"/>
        <v>600000</v>
      </c>
    </row>
    <row r="9" spans="1:4" ht="15" customHeight="1">
      <c r="A9" s="118" t="s">
        <v>110</v>
      </c>
      <c r="B9" s="119"/>
      <c r="C9" s="119"/>
      <c r="D9" s="120">
        <f t="shared" si="0"/>
        <v>0</v>
      </c>
    </row>
    <row r="10" spans="1:4" ht="15" customHeight="1">
      <c r="A10" s="118" t="s">
        <v>95</v>
      </c>
      <c r="B10" s="119"/>
      <c r="C10" s="119"/>
      <c r="D10" s="120">
        <f t="shared" si="0"/>
        <v>0</v>
      </c>
    </row>
    <row r="11" spans="1:4" ht="15" customHeight="1">
      <c r="A11" s="118" t="s">
        <v>101</v>
      </c>
      <c r="B11" s="119">
        <v>902244228</v>
      </c>
      <c r="C11" s="119">
        <v>359689842</v>
      </c>
      <c r="D11" s="120">
        <f t="shared" si="0"/>
        <v>542554386</v>
      </c>
    </row>
    <row r="12" spans="1:4" ht="15" customHeight="1">
      <c r="A12" s="118" t="s">
        <v>102</v>
      </c>
      <c r="B12" s="119">
        <v>13353836</v>
      </c>
      <c r="C12" s="119">
        <v>12587719</v>
      </c>
      <c r="D12" s="120">
        <f t="shared" si="0"/>
        <v>766117</v>
      </c>
    </row>
    <row r="13" spans="1:4" ht="15" customHeight="1">
      <c r="A13" s="118" t="s">
        <v>103</v>
      </c>
      <c r="B13" s="119">
        <v>10175000</v>
      </c>
      <c r="C13" s="119">
        <v>6687849</v>
      </c>
      <c r="D13" s="120">
        <f t="shared" si="0"/>
        <v>3487151</v>
      </c>
    </row>
    <row r="14" spans="1:4" ht="15" customHeight="1">
      <c r="A14" s="118" t="s">
        <v>104</v>
      </c>
      <c r="B14" s="119"/>
      <c r="C14" s="119"/>
      <c r="D14" s="120">
        <f t="shared" si="0"/>
        <v>0</v>
      </c>
    </row>
    <row r="15" spans="1:4" ht="15" customHeight="1" thickBot="1">
      <c r="A15" s="125" t="s">
        <v>106</v>
      </c>
      <c r="B15" s="126"/>
      <c r="C15" s="126"/>
      <c r="D15" s="210">
        <f t="shared" si="0"/>
        <v>0</v>
      </c>
    </row>
    <row r="16" spans="1:4" ht="15" customHeight="1" thickBot="1">
      <c r="A16" s="169" t="s">
        <v>78</v>
      </c>
      <c r="B16" s="132">
        <f>SUM(B5:B15)</f>
        <v>929508894</v>
      </c>
      <c r="C16" s="132">
        <f>SUM(C5:C15)</f>
        <v>382025068</v>
      </c>
      <c r="D16" s="132">
        <f>SUM(D5:D15)</f>
        <v>547483826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2017.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107</v>
      </c>
    </row>
    <row r="2" ht="14.25">
      <c r="A2" s="112"/>
    </row>
    <row r="3" ht="13.5" thickBot="1">
      <c r="E3" s="113" t="s">
        <v>503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111</v>
      </c>
      <c r="B5" s="116">
        <v>1200000</v>
      </c>
      <c r="C5" s="116"/>
      <c r="D5" s="116"/>
      <c r="E5" s="117">
        <f>B5+C5-D5</f>
        <v>1200000</v>
      </c>
    </row>
    <row r="6" spans="1:5" ht="12.75">
      <c r="A6" s="118" t="s">
        <v>112</v>
      </c>
      <c r="B6" s="119"/>
      <c r="C6" s="119"/>
      <c r="D6" s="119"/>
      <c r="E6" s="120">
        <f>B6+C6-D6</f>
        <v>0</v>
      </c>
    </row>
    <row r="7" spans="1:5" ht="12.75">
      <c r="A7" s="118" t="s">
        <v>113</v>
      </c>
      <c r="B7" s="119"/>
      <c r="C7" s="119"/>
      <c r="D7" s="119"/>
      <c r="E7" s="120">
        <f>B7+C7-D7</f>
        <v>0</v>
      </c>
    </row>
    <row r="8" spans="1:5" ht="12.75">
      <c r="A8" s="118" t="s">
        <v>114</v>
      </c>
      <c r="B8" s="119"/>
      <c r="C8" s="119"/>
      <c r="D8" s="119"/>
      <c r="E8" s="120">
        <f>B8+C8-D8</f>
        <v>0</v>
      </c>
    </row>
    <row r="9" spans="1:5" ht="13.5" thickBot="1">
      <c r="A9" s="170" t="s">
        <v>78</v>
      </c>
      <c r="B9" s="173">
        <f>SUM(B5:B8)</f>
        <v>1200000</v>
      </c>
      <c r="C9" s="173">
        <f>SUM(C5:C8)</f>
        <v>0</v>
      </c>
      <c r="D9" s="173">
        <f>SUM(D5:D8)</f>
        <v>0</v>
      </c>
      <c r="E9" s="173">
        <f>B9+C9-D9</f>
        <v>1200000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IV41"/>
  <sheetViews>
    <sheetView zoomScalePageLayoutView="0" workbookViewId="0" topLeftCell="A16">
      <selection activeCell="H29" sqref="H29"/>
    </sheetView>
  </sheetViews>
  <sheetFormatPr defaultColWidth="10.625" defaultRowHeight="12.75"/>
  <cols>
    <col min="1" max="4" width="10.625" style="244" customWidth="1"/>
    <col min="5" max="5" width="24.50390625" style="244" customWidth="1"/>
    <col min="6" max="6" width="10.625" style="244" customWidth="1"/>
    <col min="7" max="7" width="13.625" style="244" customWidth="1"/>
    <col min="8" max="8" width="10.625" style="244" customWidth="1"/>
    <col min="9" max="9" width="15.625" style="244" customWidth="1"/>
    <col min="10" max="16384" width="10.625" style="244" customWidth="1"/>
  </cols>
  <sheetData>
    <row r="4" spans="8:9" ht="13.5" thickBot="1">
      <c r="H4" s="331"/>
      <c r="I4" s="331" t="s">
        <v>503</v>
      </c>
    </row>
    <row r="5" spans="1:9" ht="12.75">
      <c r="A5" s="245"/>
      <c r="B5" s="246"/>
      <c r="C5" s="246"/>
      <c r="D5" s="246"/>
      <c r="E5" s="247"/>
      <c r="F5" s="245"/>
      <c r="G5" s="247"/>
      <c r="H5" s="245"/>
      <c r="I5" s="247"/>
    </row>
    <row r="6" spans="1:9" ht="18">
      <c r="A6" s="539" t="s">
        <v>87</v>
      </c>
      <c r="B6" s="540"/>
      <c r="C6" s="540"/>
      <c r="D6" s="540"/>
      <c r="E6" s="541"/>
      <c r="F6" s="539" t="s">
        <v>256</v>
      </c>
      <c r="G6" s="541"/>
      <c r="H6" s="539" t="s">
        <v>98</v>
      </c>
      <c r="I6" s="541"/>
    </row>
    <row r="7" spans="1:9" ht="18">
      <c r="A7" s="248"/>
      <c r="B7" s="249"/>
      <c r="C7" s="249"/>
      <c r="D7" s="249"/>
      <c r="E7" s="250"/>
      <c r="F7" s="539" t="s">
        <v>257</v>
      </c>
      <c r="G7" s="541"/>
      <c r="H7" s="248"/>
      <c r="I7" s="250"/>
    </row>
    <row r="8" spans="1:9" ht="7.5" customHeight="1" thickBot="1">
      <c r="A8" s="251"/>
      <c r="B8" s="252"/>
      <c r="C8" s="252"/>
      <c r="D8" s="252"/>
      <c r="E8" s="253"/>
      <c r="F8" s="251"/>
      <c r="G8" s="253"/>
      <c r="H8" s="251"/>
      <c r="I8" s="253"/>
    </row>
    <row r="9" spans="1:9" ht="19.5" customHeight="1">
      <c r="A9" s="254" t="s">
        <v>258</v>
      </c>
      <c r="B9" s="255"/>
      <c r="C9" s="255"/>
      <c r="D9" s="255"/>
      <c r="E9" s="256"/>
      <c r="F9" s="254"/>
      <c r="G9" s="256"/>
      <c r="H9" s="254"/>
      <c r="I9" s="256"/>
    </row>
    <row r="10" spans="1:9" ht="19.5" customHeight="1">
      <c r="A10" s="257" t="s">
        <v>259</v>
      </c>
      <c r="B10" s="258"/>
      <c r="C10" s="258"/>
      <c r="D10" s="258"/>
      <c r="E10" s="259"/>
      <c r="F10" s="257"/>
      <c r="G10" s="259">
        <v>2</v>
      </c>
      <c r="H10" s="257"/>
      <c r="I10" s="259">
        <v>2500000</v>
      </c>
    </row>
    <row r="11" spans="1:9" ht="19.5" customHeight="1" thickBot="1">
      <c r="A11" s="260" t="s">
        <v>260</v>
      </c>
      <c r="B11" s="261"/>
      <c r="C11" s="261"/>
      <c r="D11" s="261"/>
      <c r="E11" s="262"/>
      <c r="F11" s="260"/>
      <c r="G11" s="262">
        <v>5</v>
      </c>
      <c r="H11" s="260"/>
      <c r="I11" s="262">
        <v>414940</v>
      </c>
    </row>
    <row r="12" spans="1:256" s="268" customFormat="1" ht="19.5" customHeight="1" thickBot="1">
      <c r="A12" s="263" t="s">
        <v>261</v>
      </c>
      <c r="B12" s="264"/>
      <c r="C12" s="264"/>
      <c r="D12" s="264"/>
      <c r="E12" s="265"/>
      <c r="F12" s="263"/>
      <c r="G12" s="265">
        <f>SUM(G9:G11)</f>
        <v>7</v>
      </c>
      <c r="H12" s="263"/>
      <c r="I12" s="265">
        <f>SUM(I9:I11)</f>
        <v>2914940</v>
      </c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9" ht="19.5" customHeight="1">
      <c r="A13" s="254" t="s">
        <v>262</v>
      </c>
      <c r="B13" s="255"/>
      <c r="C13" s="255"/>
      <c r="D13" s="255"/>
      <c r="E13" s="256"/>
      <c r="F13" s="254"/>
      <c r="G13" s="256"/>
      <c r="H13" s="254"/>
      <c r="I13" s="256"/>
    </row>
    <row r="14" spans="1:9" ht="20.25" customHeight="1">
      <c r="A14" s="257" t="s">
        <v>263</v>
      </c>
      <c r="B14" s="258"/>
      <c r="C14" s="258"/>
      <c r="D14" s="258"/>
      <c r="E14" s="259"/>
      <c r="F14" s="257"/>
      <c r="G14" s="259">
        <v>1</v>
      </c>
      <c r="H14" s="257"/>
      <c r="I14" s="259">
        <v>54000</v>
      </c>
    </row>
    <row r="15" spans="1:9" ht="19.5" customHeight="1">
      <c r="A15" s="257" t="s">
        <v>264</v>
      </c>
      <c r="B15" s="258"/>
      <c r="C15" s="258"/>
      <c r="D15" s="258"/>
      <c r="E15" s="259"/>
      <c r="F15" s="257"/>
      <c r="G15" s="259"/>
      <c r="H15" s="257"/>
      <c r="I15" s="259"/>
    </row>
    <row r="16" spans="1:9" ht="19.5" customHeight="1">
      <c r="A16" s="257" t="s">
        <v>265</v>
      </c>
      <c r="B16" s="258"/>
      <c r="C16" s="258"/>
      <c r="D16" s="258"/>
      <c r="E16" s="259"/>
      <c r="F16" s="257"/>
      <c r="G16" s="259"/>
      <c r="H16" s="257"/>
      <c r="I16" s="259"/>
    </row>
    <row r="17" spans="1:9" ht="19.5" customHeight="1">
      <c r="A17" s="257" t="s">
        <v>266</v>
      </c>
      <c r="B17" s="258"/>
      <c r="C17" s="258"/>
      <c r="D17" s="258"/>
      <c r="E17" s="259"/>
      <c r="F17" s="257"/>
      <c r="G17" s="259"/>
      <c r="H17" s="257"/>
      <c r="I17" s="259"/>
    </row>
    <row r="18" spans="1:9" ht="19.5" customHeight="1" thickBot="1">
      <c r="A18" s="260" t="s">
        <v>267</v>
      </c>
      <c r="B18" s="261"/>
      <c r="C18" s="261"/>
      <c r="D18" s="261"/>
      <c r="E18" s="262"/>
      <c r="F18" s="260"/>
      <c r="G18" s="262"/>
      <c r="H18" s="260"/>
      <c r="I18" s="262"/>
    </row>
    <row r="19" spans="1:9" s="269" customFormat="1" ht="19.5" customHeight="1" thickBot="1">
      <c r="A19" s="263" t="s">
        <v>268</v>
      </c>
      <c r="B19" s="264"/>
      <c r="C19" s="264"/>
      <c r="D19" s="264"/>
      <c r="E19" s="265"/>
      <c r="F19" s="263"/>
      <c r="G19" s="265">
        <f>SUM(G13:G18)</f>
        <v>1</v>
      </c>
      <c r="H19" s="263"/>
      <c r="I19" s="265">
        <f>SUM(I13:I18)</f>
        <v>54000</v>
      </c>
    </row>
    <row r="20" spans="1:9" ht="19.5" customHeight="1">
      <c r="A20" s="254" t="s">
        <v>269</v>
      </c>
      <c r="B20" s="255"/>
      <c r="C20" s="255"/>
      <c r="D20" s="255"/>
      <c r="E20" s="256"/>
      <c r="F20" s="254"/>
      <c r="G20" s="256">
        <v>14</v>
      </c>
      <c r="H20" s="254"/>
      <c r="I20" s="270">
        <v>3308101</v>
      </c>
    </row>
    <row r="21" spans="1:9" ht="19.5" customHeight="1">
      <c r="A21" s="257" t="s">
        <v>270</v>
      </c>
      <c r="B21" s="258"/>
      <c r="C21" s="258"/>
      <c r="D21" s="258"/>
      <c r="E21" s="259"/>
      <c r="F21" s="257"/>
      <c r="G21" s="259">
        <v>1</v>
      </c>
      <c r="H21" s="257"/>
      <c r="I21" s="259">
        <v>200000</v>
      </c>
    </row>
    <row r="22" spans="1:9" ht="19.5" customHeight="1" thickBot="1">
      <c r="A22" s="260" t="s">
        <v>464</v>
      </c>
      <c r="B22" s="261"/>
      <c r="C22" s="261"/>
      <c r="D22" s="261"/>
      <c r="E22" s="262"/>
      <c r="F22" s="260"/>
      <c r="G22" s="262">
        <v>10</v>
      </c>
      <c r="H22" s="260"/>
      <c r="I22" s="262">
        <v>2461205</v>
      </c>
    </row>
    <row r="23" spans="1:9" ht="19.5" customHeight="1" thickBot="1">
      <c r="A23" s="263" t="s">
        <v>271</v>
      </c>
      <c r="B23" s="264"/>
      <c r="C23" s="264"/>
      <c r="D23" s="264"/>
      <c r="E23" s="265"/>
      <c r="F23" s="263"/>
      <c r="G23" s="265">
        <f>SUM(G20:G22)</f>
        <v>25</v>
      </c>
      <c r="H23" s="263"/>
      <c r="I23" s="271">
        <f>SUM(I20:I22)</f>
        <v>5969306</v>
      </c>
    </row>
    <row r="24" spans="1:9" ht="19.5" customHeight="1">
      <c r="A24" s="254" t="s">
        <v>272</v>
      </c>
      <c r="B24" s="255"/>
      <c r="C24" s="255"/>
      <c r="D24" s="255"/>
      <c r="E24" s="256"/>
      <c r="F24" s="254"/>
      <c r="G24" s="256"/>
      <c r="H24" s="254"/>
      <c r="I24" s="256"/>
    </row>
    <row r="25" spans="1:9" ht="19.5" customHeight="1">
      <c r="A25" s="257" t="s">
        <v>273</v>
      </c>
      <c r="B25" s="258"/>
      <c r="C25" s="258"/>
      <c r="D25" s="258"/>
      <c r="E25" s="259"/>
      <c r="F25" s="257"/>
      <c r="G25" s="259"/>
      <c r="H25" s="257"/>
      <c r="I25" s="259"/>
    </row>
    <row r="26" spans="1:9" ht="19.5" customHeight="1">
      <c r="A26" s="257" t="s">
        <v>274</v>
      </c>
      <c r="B26" s="258"/>
      <c r="C26" s="258"/>
      <c r="D26" s="258"/>
      <c r="E26" s="259"/>
      <c r="F26" s="257"/>
      <c r="G26" s="259"/>
      <c r="H26" s="257"/>
      <c r="I26" s="259"/>
    </row>
    <row r="27" spans="1:9" ht="19.5" customHeight="1" thickBot="1">
      <c r="A27" s="260" t="s">
        <v>275</v>
      </c>
      <c r="B27" s="261"/>
      <c r="C27" s="261"/>
      <c r="D27" s="261"/>
      <c r="E27" s="262"/>
      <c r="F27" s="260"/>
      <c r="G27" s="262"/>
      <c r="H27" s="260"/>
      <c r="I27" s="262"/>
    </row>
    <row r="28" spans="1:9" ht="19.5" customHeight="1" thickBot="1">
      <c r="A28" s="263" t="s">
        <v>276</v>
      </c>
      <c r="B28" s="264"/>
      <c r="C28" s="264"/>
      <c r="D28" s="264"/>
      <c r="E28" s="265"/>
      <c r="F28" s="263"/>
      <c r="G28" s="265">
        <f>SUM(G24:G27)</f>
        <v>0</v>
      </c>
      <c r="H28" s="263"/>
      <c r="I28" s="265">
        <f>SUM(I24:I27)</f>
        <v>0</v>
      </c>
    </row>
    <row r="29" spans="1:10" ht="19.5" customHeight="1" thickBot="1">
      <c r="A29" s="272" t="s">
        <v>277</v>
      </c>
      <c r="B29" s="273"/>
      <c r="C29" s="273"/>
      <c r="D29" s="273"/>
      <c r="E29" s="274"/>
      <c r="F29" s="275"/>
      <c r="G29" s="274">
        <f>G12+G19+G23+G28</f>
        <v>33</v>
      </c>
      <c r="H29" s="275"/>
      <c r="I29" s="276">
        <f>I12+I19+I23+I28</f>
        <v>8938246</v>
      </c>
      <c r="J29" s="277"/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78"/>
      <c r="B31" s="278"/>
      <c r="C31" s="278"/>
      <c r="D31" s="278"/>
      <c r="E31" s="278"/>
      <c r="F31" s="278"/>
      <c r="G31" s="278"/>
      <c r="H31" s="278"/>
      <c r="I31" s="278"/>
    </row>
    <row r="32" spans="1:9" ht="12.75">
      <c r="A32" s="278"/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8"/>
      <c r="B33" s="278"/>
      <c r="C33" s="278"/>
      <c r="D33" s="278"/>
      <c r="E33" s="278"/>
      <c r="F33" s="278"/>
      <c r="G33" s="278"/>
      <c r="H33" s="278"/>
      <c r="I33" s="278"/>
    </row>
    <row r="34" spans="1:9" ht="12.75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9" ht="12.75">
      <c r="A35" s="278"/>
      <c r="B35" s="278"/>
      <c r="C35" s="278"/>
      <c r="D35" s="278"/>
      <c r="E35" s="278"/>
      <c r="F35" s="278"/>
      <c r="G35" s="278"/>
      <c r="H35" s="278"/>
      <c r="I35" s="278"/>
    </row>
    <row r="36" spans="1:9" ht="12.75">
      <c r="A36" s="278"/>
      <c r="B36" s="278"/>
      <c r="C36" s="278"/>
      <c r="D36" s="278"/>
      <c r="E36" s="278"/>
      <c r="F36" s="278"/>
      <c r="G36" s="278"/>
      <c r="H36" s="278"/>
      <c r="I36" s="278"/>
    </row>
    <row r="37" spans="1:9" ht="12.7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9" ht="12.75">
      <c r="A38" s="278"/>
      <c r="B38" s="278"/>
      <c r="C38" s="278"/>
      <c r="D38" s="278"/>
      <c r="E38" s="278"/>
      <c r="F38" s="278"/>
      <c r="G38" s="278"/>
      <c r="H38" s="278"/>
      <c r="I38" s="278"/>
    </row>
    <row r="39" spans="1:9" ht="12.7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12.75">
      <c r="A40" s="278"/>
      <c r="B40" s="278"/>
      <c r="C40" s="278"/>
      <c r="D40" s="278"/>
      <c r="E40" s="278"/>
      <c r="F40" s="278"/>
      <c r="G40" s="278"/>
      <c r="H40" s="278"/>
      <c r="I40" s="278"/>
    </row>
    <row r="41" spans="1:9" ht="12.75">
      <c r="A41" s="278"/>
      <c r="B41" s="278"/>
      <c r="C41" s="278"/>
      <c r="D41" s="278"/>
      <c r="E41" s="278"/>
      <c r="F41" s="278"/>
      <c r="G41" s="278"/>
      <c r="H41" s="278"/>
      <c r="I41" s="278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2017. XII. 31-ÉN
a 0-ra leírt befektetett eszközökről&amp;R&amp;"Arial,Félkövér dőlt"5. 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331</v>
      </c>
    </row>
    <row r="2" ht="14.25">
      <c r="A2" s="112"/>
    </row>
    <row r="3" ht="13.5" thickBot="1">
      <c r="D3" s="113" t="s">
        <v>503</v>
      </c>
    </row>
    <row r="4" spans="1:4" s="67" customFormat="1" ht="21.75" customHeight="1">
      <c r="A4" s="543" t="s">
        <v>88</v>
      </c>
      <c r="B4" s="542" t="s">
        <v>115</v>
      </c>
      <c r="C4" s="542"/>
      <c r="D4" s="545" t="s">
        <v>91</v>
      </c>
    </row>
    <row r="5" spans="1:4" ht="19.5" customHeight="1" thickBot="1">
      <c r="A5" s="544"/>
      <c r="B5" s="214" t="s">
        <v>89</v>
      </c>
      <c r="C5" s="214" t="s">
        <v>90</v>
      </c>
      <c r="D5" s="546"/>
    </row>
    <row r="6" spans="1:4" ht="20.25" customHeight="1" thickBot="1">
      <c r="A6" s="211"/>
      <c r="B6" s="212"/>
      <c r="C6" s="212"/>
      <c r="D6" s="213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332</v>
      </c>
    </row>
    <row r="2" ht="14.25">
      <c r="A2" s="112" t="s">
        <v>116</v>
      </c>
    </row>
    <row r="3" spans="2:3" ht="13.5" thickBot="1">
      <c r="B3" t="s">
        <v>513</v>
      </c>
      <c r="C3" s="113"/>
    </row>
    <row r="4" spans="1:3" s="67" customFormat="1" ht="43.5" customHeight="1" thickBot="1">
      <c r="A4" s="114" t="s">
        <v>117</v>
      </c>
      <c r="B4" s="124" t="s">
        <v>512</v>
      </c>
      <c r="C4" s="124" t="s">
        <v>118</v>
      </c>
    </row>
    <row r="5" spans="1:3" ht="15" customHeight="1">
      <c r="A5" s="128" t="s">
        <v>122</v>
      </c>
      <c r="B5" s="192">
        <v>32034</v>
      </c>
      <c r="C5" s="503">
        <f>IF($B$10&lt;&gt;0,ROUND(B5*100/$B$10,2),"-    ")</f>
        <v>0.32</v>
      </c>
    </row>
    <row r="6" spans="1:3" ht="15" customHeight="1">
      <c r="A6" s="129" t="s">
        <v>121</v>
      </c>
      <c r="B6" s="193">
        <v>1078612</v>
      </c>
      <c r="C6" s="504">
        <f>IF($B$10&lt;&gt;0,ROUND(B6*100/$B$10,2),"-    ")</f>
        <v>10.89</v>
      </c>
    </row>
    <row r="7" spans="1:3" ht="15" customHeight="1">
      <c r="A7" s="129" t="s">
        <v>123</v>
      </c>
      <c r="B7" s="193">
        <v>3046235</v>
      </c>
      <c r="C7" s="504">
        <f>IF($B$10&lt;&gt;0,ROUND(B7*100/$B$10,2),"-    ")</f>
        <v>30.74</v>
      </c>
    </row>
    <row r="8" spans="1:3" ht="15" customHeight="1">
      <c r="A8" s="129" t="s">
        <v>119</v>
      </c>
      <c r="B8" s="193">
        <v>2626520</v>
      </c>
      <c r="C8" s="504">
        <f>IF($B$10&lt;&gt;0,ROUND(B8*100/$B$10,2),"-    ")</f>
        <v>26.51</v>
      </c>
    </row>
    <row r="9" spans="1:3" ht="15" customHeight="1" thickBot="1">
      <c r="A9" s="130" t="s">
        <v>120</v>
      </c>
      <c r="B9" s="194">
        <v>3125119</v>
      </c>
      <c r="C9" s="505">
        <f>IF($B$10&lt;&gt;0,ROUND(B9*100/$B$10,2),"-    ")</f>
        <v>31.54</v>
      </c>
    </row>
    <row r="10" spans="1:3" ht="15" customHeight="1" thickBot="1">
      <c r="A10" s="171" t="s">
        <v>124</v>
      </c>
      <c r="B10" s="195">
        <f>SUM(B5:B9)</f>
        <v>9908520</v>
      </c>
      <c r="C10" s="506">
        <f>SUM(C5:C9)</f>
        <v>100</v>
      </c>
    </row>
    <row r="12" ht="12.75">
      <c r="B12" s="502"/>
    </row>
  </sheetData>
  <sheetProtection/>
  <conditionalFormatting sqref="C10">
    <cfRule type="cellIs" priority="1" dxfId="4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G14" sqref="G14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290</v>
      </c>
    </row>
    <row r="3" ht="13.5" thickBot="1">
      <c r="H3" s="296" t="s">
        <v>503</v>
      </c>
    </row>
    <row r="4" spans="1:8" s="297" customFormat="1" ht="28.5" customHeight="1">
      <c r="A4" s="549" t="s">
        <v>87</v>
      </c>
      <c r="B4" s="547" t="s">
        <v>125</v>
      </c>
      <c r="C4" s="547" t="s">
        <v>291</v>
      </c>
      <c r="D4" s="547"/>
      <c r="E4" s="547" t="s">
        <v>292</v>
      </c>
      <c r="F4" s="547" t="s">
        <v>293</v>
      </c>
      <c r="G4" s="547" t="s">
        <v>294</v>
      </c>
      <c r="H4" s="548"/>
    </row>
    <row r="5" spans="1:8" s="300" customFormat="1" ht="31.5">
      <c r="A5" s="550"/>
      <c r="B5" s="551"/>
      <c r="C5" s="298" t="s">
        <v>295</v>
      </c>
      <c r="D5" s="298" t="s">
        <v>296</v>
      </c>
      <c r="E5" s="551"/>
      <c r="F5" s="551"/>
      <c r="G5" s="298" t="s">
        <v>295</v>
      </c>
      <c r="H5" s="299" t="s">
        <v>297</v>
      </c>
    </row>
    <row r="6" spans="1:8" s="304" customFormat="1" ht="12.75" thickBot="1">
      <c r="A6" s="301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2">
        <v>7</v>
      </c>
      <c r="H6" s="303">
        <v>8</v>
      </c>
    </row>
    <row r="7" spans="1:8" s="309" customFormat="1" ht="12">
      <c r="A7" s="305" t="s">
        <v>110</v>
      </c>
      <c r="B7" s="306" t="s">
        <v>54</v>
      </c>
      <c r="C7" s="307"/>
      <c r="D7" s="307"/>
      <c r="E7" s="307"/>
      <c r="F7" s="307"/>
      <c r="G7" s="307"/>
      <c r="H7" s="308"/>
    </row>
    <row r="8" spans="1:8" s="309" customFormat="1" ht="12">
      <c r="A8" s="310" t="s">
        <v>105</v>
      </c>
      <c r="B8" s="311" t="s">
        <v>55</v>
      </c>
      <c r="C8" s="312"/>
      <c r="D8" s="312"/>
      <c r="E8" s="312"/>
      <c r="F8" s="312"/>
      <c r="G8" s="312"/>
      <c r="H8" s="313"/>
    </row>
    <row r="9" spans="1:8" s="309" customFormat="1" ht="12">
      <c r="A9" s="310" t="s">
        <v>298</v>
      </c>
      <c r="B9" s="311" t="s">
        <v>299</v>
      </c>
      <c r="C9" s="312">
        <v>1200000</v>
      </c>
      <c r="D9" s="312"/>
      <c r="E9" s="312"/>
      <c r="F9" s="312"/>
      <c r="G9" s="312">
        <v>1200000</v>
      </c>
      <c r="H9" s="313"/>
    </row>
    <row r="10" spans="1:8" s="309" customFormat="1" ht="12">
      <c r="A10" s="310" t="s">
        <v>300</v>
      </c>
      <c r="B10" s="311" t="s">
        <v>301</v>
      </c>
      <c r="C10" s="312"/>
      <c r="D10" s="312"/>
      <c r="E10" s="312"/>
      <c r="F10" s="312"/>
      <c r="G10" s="312"/>
      <c r="H10" s="313"/>
    </row>
    <row r="11" spans="1:8" s="309" customFormat="1" ht="12">
      <c r="A11" s="310" t="s">
        <v>302</v>
      </c>
      <c r="B11" s="311" t="s">
        <v>303</v>
      </c>
      <c r="C11" s="312"/>
      <c r="D11" s="312"/>
      <c r="E11" s="312"/>
      <c r="F11" s="312"/>
      <c r="G11" s="312"/>
      <c r="H11" s="313"/>
    </row>
    <row r="12" spans="1:8" s="309" customFormat="1" ht="12.75" thickBot="1">
      <c r="A12" s="314" t="s">
        <v>304</v>
      </c>
      <c r="B12" s="315" t="s">
        <v>305</v>
      </c>
      <c r="C12" s="316"/>
      <c r="D12" s="316"/>
      <c r="E12" s="316"/>
      <c r="F12" s="316"/>
      <c r="G12" s="316"/>
      <c r="H12" s="317"/>
    </row>
    <row r="13" spans="1:8" s="309" customFormat="1" ht="12.75" thickBot="1">
      <c r="A13" s="318" t="s">
        <v>306</v>
      </c>
      <c r="B13" s="319" t="s">
        <v>307</v>
      </c>
      <c r="C13" s="320">
        <f aca="true" t="shared" si="0" ref="C13:H13">SUM(C7:C12)</f>
        <v>1200000</v>
      </c>
      <c r="D13" s="320">
        <f t="shared" si="0"/>
        <v>0</v>
      </c>
      <c r="E13" s="320">
        <f t="shared" si="0"/>
        <v>0</v>
      </c>
      <c r="F13" s="320">
        <f t="shared" si="0"/>
        <v>0</v>
      </c>
      <c r="G13" s="320">
        <f t="shared" si="0"/>
        <v>1200000</v>
      </c>
      <c r="H13" s="321">
        <f t="shared" si="0"/>
        <v>0</v>
      </c>
    </row>
    <row r="14" spans="1:8" s="309" customFormat="1" ht="12">
      <c r="A14" s="322" t="s">
        <v>308</v>
      </c>
      <c r="B14" s="311" t="s">
        <v>309</v>
      </c>
      <c r="C14" s="323"/>
      <c r="D14" s="323"/>
      <c r="E14" s="323"/>
      <c r="F14" s="323"/>
      <c r="G14" s="323"/>
      <c r="H14" s="324"/>
    </row>
    <row r="15" spans="1:8" s="309" customFormat="1" ht="12">
      <c r="A15" s="310" t="s">
        <v>310</v>
      </c>
      <c r="B15" s="311" t="s">
        <v>311</v>
      </c>
      <c r="C15" s="312"/>
      <c r="D15" s="312"/>
      <c r="E15" s="312"/>
      <c r="F15" s="312"/>
      <c r="G15" s="312"/>
      <c r="H15" s="313"/>
    </row>
    <row r="16" spans="1:8" s="309" customFormat="1" ht="12">
      <c r="A16" s="310" t="s">
        <v>312</v>
      </c>
      <c r="B16" s="311" t="s">
        <v>313</v>
      </c>
      <c r="C16" s="312"/>
      <c r="D16" s="312"/>
      <c r="E16" s="312"/>
      <c r="F16" s="312"/>
      <c r="G16" s="312"/>
      <c r="H16" s="313"/>
    </row>
    <row r="17" spans="1:8" s="309" customFormat="1" ht="12">
      <c r="A17" s="310" t="s">
        <v>314</v>
      </c>
      <c r="B17" s="311" t="s">
        <v>315</v>
      </c>
      <c r="C17" s="312"/>
      <c r="D17" s="312"/>
      <c r="E17" s="312"/>
      <c r="F17" s="312"/>
      <c r="G17" s="312"/>
      <c r="H17" s="313"/>
    </row>
    <row r="18" spans="1:8" s="309" customFormat="1" ht="12">
      <c r="A18" s="310" t="s">
        <v>316</v>
      </c>
      <c r="B18" s="311" t="s">
        <v>317</v>
      </c>
      <c r="C18" s="312">
        <v>19319784</v>
      </c>
      <c r="D18" s="312">
        <v>6248675</v>
      </c>
      <c r="E18" s="312">
        <v>422656</v>
      </c>
      <c r="F18" s="312">
        <v>4286671</v>
      </c>
      <c r="G18" s="312">
        <v>10749124</v>
      </c>
      <c r="H18" s="313">
        <v>2384660</v>
      </c>
    </row>
    <row r="19" spans="1:8" s="309" customFormat="1" ht="12">
      <c r="A19" s="310" t="s">
        <v>318</v>
      </c>
      <c r="B19" s="311" t="s">
        <v>319</v>
      </c>
      <c r="C19" s="312"/>
      <c r="D19" s="312"/>
      <c r="E19" s="312"/>
      <c r="F19" s="312"/>
      <c r="G19" s="312"/>
      <c r="H19" s="313"/>
    </row>
    <row r="20" spans="1:8" s="309" customFormat="1" ht="12.75" thickBot="1">
      <c r="A20" s="314" t="s">
        <v>498</v>
      </c>
      <c r="B20" s="315" t="s">
        <v>320</v>
      </c>
      <c r="C20" s="316">
        <v>10651839</v>
      </c>
      <c r="D20" s="316"/>
      <c r="E20" s="316"/>
      <c r="F20" s="316"/>
      <c r="G20" s="316">
        <v>16158016</v>
      </c>
      <c r="H20" s="317"/>
    </row>
    <row r="21" spans="1:8" s="309" customFormat="1" ht="12.75" thickBot="1">
      <c r="A21" s="318" t="s">
        <v>321</v>
      </c>
      <c r="B21" s="319" t="s">
        <v>322</v>
      </c>
      <c r="C21" s="320">
        <f aca="true" t="shared" si="1" ref="C21:H21">SUM(C14:C20)</f>
        <v>29971623</v>
      </c>
      <c r="D21" s="320">
        <f t="shared" si="1"/>
        <v>6248675</v>
      </c>
      <c r="E21" s="320">
        <f t="shared" si="1"/>
        <v>422656</v>
      </c>
      <c r="F21" s="320">
        <f t="shared" si="1"/>
        <v>4286671</v>
      </c>
      <c r="G21" s="320">
        <f t="shared" si="1"/>
        <v>26907140</v>
      </c>
      <c r="H21" s="321">
        <f t="shared" si="1"/>
        <v>2384660</v>
      </c>
    </row>
    <row r="22" spans="1:8" s="309" customFormat="1" ht="12.75" thickBot="1">
      <c r="A22" s="318" t="s">
        <v>323</v>
      </c>
      <c r="B22" s="319" t="s">
        <v>324</v>
      </c>
      <c r="C22" s="320">
        <f aca="true" t="shared" si="2" ref="C22:H22">C13+C21</f>
        <v>31171623</v>
      </c>
      <c r="D22" s="320">
        <f t="shared" si="2"/>
        <v>6248675</v>
      </c>
      <c r="E22" s="320">
        <f t="shared" si="2"/>
        <v>422656</v>
      </c>
      <c r="F22" s="320">
        <f t="shared" si="2"/>
        <v>4286671</v>
      </c>
      <c r="G22" s="320">
        <f t="shared" si="2"/>
        <v>28107140</v>
      </c>
      <c r="H22" s="321">
        <f t="shared" si="2"/>
        <v>2384660</v>
      </c>
    </row>
  </sheetData>
  <sheetProtection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333</v>
      </c>
    </row>
    <row r="2" spans="1:3" ht="14.25">
      <c r="A2" s="112"/>
      <c r="B2" s="552" t="s">
        <v>514</v>
      </c>
      <c r="C2" s="552"/>
    </row>
    <row r="3" ht="13.5" thickBot="1">
      <c r="E3" s="113" t="s">
        <v>503</v>
      </c>
    </row>
    <row r="4" spans="1:5" s="67" customFormat="1" ht="61.5" customHeight="1" thickBot="1">
      <c r="A4" s="114" t="s">
        <v>70</v>
      </c>
      <c r="B4" s="127" t="s">
        <v>515</v>
      </c>
      <c r="C4" s="124" t="s">
        <v>252</v>
      </c>
      <c r="D4" s="124" t="s">
        <v>253</v>
      </c>
      <c r="E4" s="124" t="s">
        <v>254</v>
      </c>
    </row>
    <row r="5" spans="1:5" s="111" customFormat="1" ht="12.75">
      <c r="A5" s="136" t="s">
        <v>495</v>
      </c>
      <c r="B5" s="239">
        <v>936600</v>
      </c>
      <c r="C5" s="239">
        <v>936600</v>
      </c>
      <c r="D5" s="239"/>
      <c r="E5" s="239"/>
    </row>
    <row r="6" spans="1:5" s="111" customFormat="1" ht="12.75">
      <c r="A6" s="138" t="s">
        <v>477</v>
      </c>
      <c r="B6" s="240"/>
      <c r="C6" s="240"/>
      <c r="D6" s="240"/>
      <c r="E6" s="240"/>
    </row>
    <row r="7" spans="1:5" ht="12.75">
      <c r="A7" s="139" t="s">
        <v>496</v>
      </c>
      <c r="B7" s="240">
        <v>1463427</v>
      </c>
      <c r="C7" s="240">
        <v>1385280</v>
      </c>
      <c r="D7" s="240">
        <v>78147</v>
      </c>
      <c r="E7" s="240"/>
    </row>
    <row r="8" spans="1:5" ht="12.75">
      <c r="A8" s="139"/>
      <c r="B8" s="240"/>
      <c r="C8" s="240"/>
      <c r="D8" s="240"/>
      <c r="E8" s="240"/>
    </row>
    <row r="9" spans="1:5" ht="12.75">
      <c r="A9" s="139"/>
      <c r="B9" s="240"/>
      <c r="C9" s="240"/>
      <c r="D9" s="240"/>
      <c r="E9" s="240"/>
    </row>
    <row r="10" spans="1:5" ht="13.5" thickBot="1">
      <c r="A10" s="143"/>
      <c r="B10" s="241"/>
      <c r="C10" s="241"/>
      <c r="D10" s="241"/>
      <c r="E10" s="241"/>
    </row>
    <row r="11" spans="1:5" s="111" customFormat="1" ht="13.5" thickBot="1">
      <c r="A11" s="169" t="s">
        <v>126</v>
      </c>
      <c r="B11" s="109">
        <f>SUM(B5:B10)</f>
        <v>2400027</v>
      </c>
      <c r="C11" s="109">
        <f>SUM(C5:C10)</f>
        <v>2321880</v>
      </c>
      <c r="D11" s="109">
        <f>SUM(D5:D10)</f>
        <v>78147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334</v>
      </c>
    </row>
    <row r="2" spans="1:3" ht="14.25">
      <c r="A2" s="112"/>
      <c r="B2" s="552" t="s">
        <v>514</v>
      </c>
      <c r="C2" s="552"/>
    </row>
    <row r="3" ht="13.5" thickBot="1">
      <c r="E3" s="113" t="s">
        <v>503</v>
      </c>
    </row>
    <row r="4" spans="1:5" s="67" customFormat="1" ht="61.5" customHeight="1" thickBot="1">
      <c r="A4" s="114" t="s">
        <v>70</v>
      </c>
      <c r="B4" s="127" t="s">
        <v>516</v>
      </c>
      <c r="C4" s="124" t="s">
        <v>252</v>
      </c>
      <c r="D4" s="124" t="s">
        <v>253</v>
      </c>
      <c r="E4" s="124" t="s">
        <v>255</v>
      </c>
    </row>
    <row r="5" spans="1:5" s="111" customFormat="1" ht="12.75">
      <c r="A5" s="140" t="s">
        <v>127</v>
      </c>
      <c r="B5" s="137">
        <v>2145720</v>
      </c>
      <c r="C5" s="137">
        <v>2146825</v>
      </c>
      <c r="D5" s="137">
        <v>819783</v>
      </c>
      <c r="E5" s="137">
        <v>33841</v>
      </c>
    </row>
    <row r="6" spans="1:5" s="111" customFormat="1" ht="12.75">
      <c r="A6" s="141" t="s">
        <v>128</v>
      </c>
      <c r="B6" s="134"/>
      <c r="C6" s="134"/>
      <c r="D6" s="134"/>
      <c r="E6" s="134"/>
    </row>
    <row r="7" spans="1:5" ht="12.75">
      <c r="A7" s="141" t="s">
        <v>129</v>
      </c>
      <c r="B7" s="134">
        <v>26816870</v>
      </c>
      <c r="C7" s="134">
        <v>32348052</v>
      </c>
      <c r="D7" s="134">
        <v>4490366</v>
      </c>
      <c r="E7" s="134">
        <v>1567575</v>
      </c>
    </row>
    <row r="8" spans="1:5" ht="12.75">
      <c r="A8" s="141" t="s">
        <v>250</v>
      </c>
      <c r="B8" s="134">
        <v>19319785</v>
      </c>
      <c r="C8" s="134">
        <v>7178368</v>
      </c>
      <c r="D8" s="134">
        <v>3607250</v>
      </c>
      <c r="E8" s="134">
        <v>788352</v>
      </c>
    </row>
    <row r="9" spans="1:5" ht="12.75">
      <c r="A9" s="141" t="s">
        <v>471</v>
      </c>
      <c r="B9" s="134"/>
      <c r="C9" s="134"/>
      <c r="D9" s="134">
        <v>92234</v>
      </c>
      <c r="E9" s="134"/>
    </row>
    <row r="10" spans="1:5" ht="12.75">
      <c r="A10" s="242" t="s">
        <v>472</v>
      </c>
      <c r="B10" s="243"/>
      <c r="C10" s="243">
        <v>299855</v>
      </c>
      <c r="D10" s="243">
        <v>684530</v>
      </c>
      <c r="E10" s="243">
        <v>22214</v>
      </c>
    </row>
    <row r="11" spans="1:5" ht="12.75">
      <c r="A11" s="242" t="s">
        <v>251</v>
      </c>
      <c r="B11" s="243"/>
      <c r="C11" s="243">
        <v>62800</v>
      </c>
      <c r="D11" s="243">
        <v>274557</v>
      </c>
      <c r="E11" s="243">
        <v>79180</v>
      </c>
    </row>
    <row r="12" spans="1:5" ht="12.75">
      <c r="A12" s="242" t="s">
        <v>473</v>
      </c>
      <c r="B12" s="243"/>
      <c r="C12" s="243"/>
      <c r="D12" s="243"/>
      <c r="E12" s="243"/>
    </row>
    <row r="13" spans="1:5" ht="12.75">
      <c r="A13" s="242" t="s">
        <v>497</v>
      </c>
      <c r="B13" s="243"/>
      <c r="C13" s="243"/>
      <c r="D13" s="243"/>
      <c r="E13" s="243"/>
    </row>
    <row r="14" spans="1:5" ht="13.5" thickBot="1">
      <c r="A14" s="142" t="s">
        <v>452</v>
      </c>
      <c r="B14" s="135"/>
      <c r="C14" s="135">
        <v>65500</v>
      </c>
      <c r="D14" s="135">
        <v>377849</v>
      </c>
      <c r="E14" s="135"/>
    </row>
    <row r="15" spans="1:5" s="111" customFormat="1" ht="13.5" thickBot="1">
      <c r="A15" s="172" t="s">
        <v>126</v>
      </c>
      <c r="B15" s="132">
        <f>SUM(B5:B14)</f>
        <v>48282375</v>
      </c>
      <c r="C15" s="132">
        <f>SUM(C5:C14)</f>
        <v>42101400</v>
      </c>
      <c r="D15" s="132">
        <f>SUM(D5:D14)</f>
        <v>10346569</v>
      </c>
      <c r="E15" s="132">
        <f>SUM(E5:E14)</f>
        <v>2491162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10" t="s">
        <v>325</v>
      </c>
    </row>
    <row r="2" spans="1:4" ht="14.25">
      <c r="A2" s="553" t="s">
        <v>326</v>
      </c>
      <c r="B2" s="553"/>
      <c r="C2" s="553"/>
      <c r="D2" s="553"/>
    </row>
    <row r="3" spans="1:4" ht="33.75" customHeight="1">
      <c r="A3" s="554" t="s">
        <v>517</v>
      </c>
      <c r="B3" s="552"/>
      <c r="C3" s="552"/>
      <c r="D3" s="552"/>
    </row>
    <row r="4" ht="13.5" thickBot="1">
      <c r="D4" s="113" t="s">
        <v>503</v>
      </c>
    </row>
    <row r="5" spans="1:4" s="67" customFormat="1" ht="43.5" customHeight="1" thickBot="1">
      <c r="A5" s="114" t="s">
        <v>87</v>
      </c>
      <c r="B5" s="124" t="s">
        <v>468</v>
      </c>
      <c r="C5" s="124" t="s">
        <v>327</v>
      </c>
      <c r="D5" s="124" t="s">
        <v>328</v>
      </c>
    </row>
    <row r="6" spans="1:4" ht="15" customHeight="1">
      <c r="A6" s="325" t="s">
        <v>500</v>
      </c>
      <c r="B6" s="326">
        <v>50000</v>
      </c>
      <c r="C6" s="326">
        <v>12000</v>
      </c>
      <c r="D6" s="326">
        <v>3</v>
      </c>
    </row>
    <row r="7" spans="1:4" ht="15" customHeight="1">
      <c r="A7" s="327" t="s">
        <v>329</v>
      </c>
      <c r="B7" s="328"/>
      <c r="C7" s="328"/>
      <c r="D7" s="328"/>
    </row>
    <row r="8" spans="1:4" ht="15" customHeight="1">
      <c r="A8" s="327" t="s">
        <v>481</v>
      </c>
      <c r="B8" s="328"/>
      <c r="C8" s="328"/>
      <c r="D8" s="328"/>
    </row>
    <row r="9" spans="1:4" ht="15" customHeight="1">
      <c r="A9" s="327" t="s">
        <v>509</v>
      </c>
      <c r="B9" s="328">
        <v>170000</v>
      </c>
      <c r="C9" s="328">
        <v>168823</v>
      </c>
      <c r="D9" s="328">
        <v>84</v>
      </c>
    </row>
    <row r="10" spans="1:4" ht="15" customHeight="1">
      <c r="A10" s="327" t="s">
        <v>482</v>
      </c>
      <c r="B10" s="328"/>
      <c r="C10" s="328"/>
      <c r="D10" s="328"/>
    </row>
    <row r="11" spans="1:4" ht="15" customHeight="1">
      <c r="A11" s="327" t="s">
        <v>485</v>
      </c>
      <c r="B11" s="328"/>
      <c r="C11" s="328"/>
      <c r="D11" s="328"/>
    </row>
    <row r="12" spans="1:4" ht="15" customHeight="1">
      <c r="A12" s="327" t="s">
        <v>505</v>
      </c>
      <c r="B12" s="328"/>
      <c r="C12" s="328"/>
      <c r="D12" s="328"/>
    </row>
    <row r="13" spans="1:4" ht="15" customHeight="1">
      <c r="A13" s="327" t="s">
        <v>507</v>
      </c>
      <c r="B13" s="328">
        <v>40000</v>
      </c>
      <c r="C13" s="328">
        <v>45000</v>
      </c>
      <c r="D13" s="328">
        <v>9</v>
      </c>
    </row>
    <row r="14" spans="1:4" ht="15" customHeight="1">
      <c r="A14" s="327" t="s">
        <v>469</v>
      </c>
      <c r="B14" s="328"/>
      <c r="C14" s="328"/>
      <c r="D14" s="328"/>
    </row>
    <row r="15" spans="1:4" ht="15" customHeight="1">
      <c r="A15" s="327" t="s">
        <v>337</v>
      </c>
      <c r="B15" s="328"/>
      <c r="C15" s="328"/>
      <c r="D15" s="328"/>
    </row>
    <row r="16" spans="1:4" ht="15" customHeight="1">
      <c r="A16" s="327" t="s">
        <v>336</v>
      </c>
      <c r="B16" s="328">
        <v>50000</v>
      </c>
      <c r="C16" s="328"/>
      <c r="D16" s="328"/>
    </row>
    <row r="17" spans="1:4" ht="15" customHeight="1">
      <c r="A17" s="327" t="s">
        <v>335</v>
      </c>
      <c r="B17" s="328">
        <v>439000</v>
      </c>
      <c r="C17" s="328">
        <v>439000</v>
      </c>
      <c r="D17" s="328">
        <v>23</v>
      </c>
    </row>
    <row r="18" spans="1:4" ht="15" customHeight="1">
      <c r="A18" s="327" t="s">
        <v>483</v>
      </c>
      <c r="B18" s="328"/>
      <c r="C18" s="328"/>
      <c r="D18" s="328"/>
    </row>
    <row r="19" spans="1:4" ht="15" customHeight="1">
      <c r="A19" s="327" t="s">
        <v>330</v>
      </c>
      <c r="B19" s="328"/>
      <c r="C19" s="328"/>
      <c r="D19" s="328"/>
    </row>
    <row r="20" spans="1:4" ht="15" customHeight="1">
      <c r="A20" s="327" t="s">
        <v>508</v>
      </c>
      <c r="B20" s="328">
        <v>432400</v>
      </c>
      <c r="C20" s="328">
        <v>432400</v>
      </c>
      <c r="D20" s="328">
        <v>23</v>
      </c>
    </row>
    <row r="21" spans="1:4" ht="15" customHeight="1">
      <c r="A21" s="327" t="s">
        <v>470</v>
      </c>
      <c r="B21" s="328"/>
      <c r="C21" s="328"/>
      <c r="D21" s="328"/>
    </row>
    <row r="22" spans="1:4" ht="15" customHeight="1">
      <c r="A22" s="332" t="s">
        <v>506</v>
      </c>
      <c r="B22" s="333">
        <v>787298</v>
      </c>
      <c r="C22" s="333">
        <v>787298</v>
      </c>
      <c r="D22" s="333">
        <v>34</v>
      </c>
    </row>
    <row r="23" spans="1:4" ht="15" customHeight="1">
      <c r="A23" s="332" t="s">
        <v>479</v>
      </c>
      <c r="B23" s="333"/>
      <c r="C23" s="333"/>
      <c r="D23" s="333"/>
    </row>
    <row r="24" spans="1:4" ht="15" customHeight="1">
      <c r="A24" s="332" t="s">
        <v>478</v>
      </c>
      <c r="B24" s="333"/>
      <c r="C24" s="333"/>
      <c r="D24" s="333"/>
    </row>
    <row r="25" spans="1:4" ht="15" customHeight="1">
      <c r="A25" s="332" t="s">
        <v>486</v>
      </c>
      <c r="B25" s="333"/>
      <c r="C25" s="333"/>
      <c r="D25" s="333"/>
    </row>
    <row r="26" spans="1:4" ht="15" customHeight="1" thickBot="1">
      <c r="A26" s="329" t="s">
        <v>279</v>
      </c>
      <c r="B26" s="330">
        <v>2580520</v>
      </c>
      <c r="C26" s="330">
        <f>SUM(C6:C25)</f>
        <v>1884521</v>
      </c>
      <c r="D26" s="330">
        <f>SUM(D6:D25)</f>
        <v>176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338</v>
      </c>
    </row>
    <row r="2" spans="1:3" ht="14.25">
      <c r="A2" s="133"/>
      <c r="B2" s="133"/>
      <c r="C2" s="133"/>
    </row>
    <row r="3" spans="1:3" ht="33.75" customHeight="1">
      <c r="A3" s="555" t="s">
        <v>131</v>
      </c>
      <c r="B3" s="555"/>
      <c r="C3" s="555"/>
    </row>
    <row r="4" ht="13.5" thickBot="1">
      <c r="C4" s="113"/>
    </row>
    <row r="5" spans="1:3" s="67" customFormat="1" ht="43.5" customHeight="1">
      <c r="A5" s="131" t="s">
        <v>125</v>
      </c>
      <c r="B5" s="151" t="s">
        <v>87</v>
      </c>
      <c r="C5" s="152" t="s">
        <v>504</v>
      </c>
    </row>
    <row r="6" spans="1:3" ht="28.5" customHeight="1">
      <c r="A6" s="148" t="s">
        <v>59</v>
      </c>
      <c r="B6" s="526" t="s">
        <v>518</v>
      </c>
      <c r="C6" s="144">
        <v>10920249</v>
      </c>
    </row>
    <row r="7" spans="1:3" ht="18" customHeight="1">
      <c r="A7" s="148" t="s">
        <v>60</v>
      </c>
      <c r="B7" s="149" t="s">
        <v>137</v>
      </c>
      <c r="C7" s="144">
        <v>10651839</v>
      </c>
    </row>
    <row r="8" spans="1:3" ht="18" customHeight="1">
      <c r="A8" s="148" t="s">
        <v>130</v>
      </c>
      <c r="B8" s="149" t="s">
        <v>138</v>
      </c>
      <c r="C8" s="144">
        <v>268410</v>
      </c>
    </row>
    <row r="9" spans="1:3" ht="18" customHeight="1">
      <c r="A9" s="148" t="s">
        <v>132</v>
      </c>
      <c r="B9" s="153" t="s">
        <v>140</v>
      </c>
      <c r="C9" s="144">
        <v>76476809</v>
      </c>
    </row>
    <row r="10" spans="1:3" ht="18" customHeight="1">
      <c r="A10" s="148" t="s">
        <v>133</v>
      </c>
      <c r="B10" s="153" t="s">
        <v>139</v>
      </c>
      <c r="C10" s="144">
        <v>69448772</v>
      </c>
    </row>
    <row r="11" spans="1:3" ht="25.5" customHeight="1">
      <c r="A11" s="148" t="s">
        <v>134</v>
      </c>
      <c r="B11" s="526" t="s">
        <v>519</v>
      </c>
      <c r="C11" s="146">
        <v>16227571</v>
      </c>
    </row>
    <row r="12" spans="1:3" ht="18" customHeight="1">
      <c r="A12" s="148" t="s">
        <v>135</v>
      </c>
      <c r="B12" s="149" t="s">
        <v>137</v>
      </c>
      <c r="C12" s="144">
        <v>16158016</v>
      </c>
    </row>
    <row r="13" spans="1:3" ht="18" customHeight="1" thickBot="1">
      <c r="A13" s="147" t="s">
        <v>136</v>
      </c>
      <c r="B13" s="150" t="s">
        <v>138</v>
      </c>
      <c r="C13" s="145">
        <v>69555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RowColHeaders="0" zoomScale="111" zoomScaleNormal="111" workbookViewId="0" topLeftCell="A43">
      <selection activeCell="A59" sqref="A59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8" t="s">
        <v>503</v>
      </c>
      <c r="E1" s="538"/>
    </row>
    <row r="2" spans="1:5" s="11" customFormat="1" ht="29.25" customHeight="1">
      <c r="A2" s="534" t="s">
        <v>0</v>
      </c>
      <c r="B2" s="536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5"/>
      <c r="B3" s="537"/>
      <c r="C3" s="52" t="s">
        <v>5</v>
      </c>
      <c r="D3" s="53"/>
      <c r="E3" s="54" t="s">
        <v>6</v>
      </c>
    </row>
    <row r="4" spans="1:5" s="13" customFormat="1" ht="12.75" customHeight="1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s="13" customFormat="1" ht="12.75" customHeight="1">
      <c r="A5" s="40" t="s">
        <v>144</v>
      </c>
      <c r="B5" s="41" t="s">
        <v>54</v>
      </c>
      <c r="C5" s="91"/>
      <c r="D5" s="162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145</v>
      </c>
      <c r="B6" s="43" t="s">
        <v>55</v>
      </c>
      <c r="C6" s="92"/>
      <c r="D6" s="105"/>
      <c r="E6" s="61" t="str">
        <f t="shared" si="0"/>
        <v>-    </v>
      </c>
    </row>
    <row r="7" spans="1:5" ht="12.75" customHeight="1">
      <c r="A7" s="44" t="s">
        <v>146</v>
      </c>
      <c r="B7" s="45">
        <v>3</v>
      </c>
      <c r="C7" s="92">
        <v>122714</v>
      </c>
      <c r="D7" s="105">
        <v>676172</v>
      </c>
      <c r="E7" s="61">
        <f t="shared" si="0"/>
        <v>551.01</v>
      </c>
    </row>
    <row r="8" spans="1:5" ht="12.75">
      <c r="A8" s="42" t="s">
        <v>147</v>
      </c>
      <c r="B8" s="5">
        <v>4</v>
      </c>
      <c r="C8" s="92"/>
      <c r="D8" s="105"/>
      <c r="E8" s="62" t="str">
        <f t="shared" si="0"/>
        <v>-    </v>
      </c>
    </row>
    <row r="9" spans="1:5" ht="12.75">
      <c r="A9" s="42" t="s">
        <v>148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149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150</v>
      </c>
      <c r="B11" s="56">
        <v>7</v>
      </c>
      <c r="C11" s="94">
        <f>SUM(C5:C10)</f>
        <v>122714</v>
      </c>
      <c r="D11" s="163">
        <f>SUM(D5:D10)</f>
        <v>676172</v>
      </c>
      <c r="E11" s="60">
        <f t="shared" si="0"/>
        <v>551.01</v>
      </c>
    </row>
    <row r="12" spans="1:5" ht="12.75">
      <c r="A12" s="46" t="s">
        <v>151</v>
      </c>
      <c r="B12" s="5">
        <v>8</v>
      </c>
      <c r="C12" s="92">
        <v>554940235</v>
      </c>
      <c r="D12" s="105">
        <v>542554386</v>
      </c>
      <c r="E12" s="61">
        <f t="shared" si="0"/>
        <v>97.77</v>
      </c>
    </row>
    <row r="13" spans="1:5" ht="12.75">
      <c r="A13" s="46" t="s">
        <v>152</v>
      </c>
      <c r="B13" s="5">
        <v>9</v>
      </c>
      <c r="C13" s="92">
        <v>1096970</v>
      </c>
      <c r="D13" s="105">
        <v>766117</v>
      </c>
      <c r="E13" s="62">
        <f t="shared" si="0"/>
        <v>69.84</v>
      </c>
    </row>
    <row r="14" spans="1:5" ht="12.75">
      <c r="A14" s="46" t="s">
        <v>153</v>
      </c>
      <c r="B14" s="5">
        <v>10</v>
      </c>
      <c r="C14" s="92">
        <v>5482151</v>
      </c>
      <c r="D14" s="105">
        <v>3487151</v>
      </c>
      <c r="E14" s="62">
        <f t="shared" si="0"/>
        <v>63.61</v>
      </c>
    </row>
    <row r="15" spans="1:5" ht="12.75">
      <c r="A15" s="46" t="s">
        <v>154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155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156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157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158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64</v>
      </c>
      <c r="B20" s="56">
        <v>16</v>
      </c>
      <c r="C20" s="95">
        <f>SUM(C12:C19)</f>
        <v>561519356</v>
      </c>
      <c r="D20" s="163">
        <f>SUM(D12:D19)</f>
        <v>546807654</v>
      </c>
      <c r="E20" s="60">
        <f t="shared" si="0"/>
        <v>97.38</v>
      </c>
    </row>
    <row r="21" spans="1:5" ht="12.75">
      <c r="A21" s="46" t="s">
        <v>159</v>
      </c>
      <c r="B21" s="5">
        <v>17</v>
      </c>
      <c r="C21" s="92">
        <v>1200000</v>
      </c>
      <c r="D21" s="105">
        <v>1200000</v>
      </c>
      <c r="E21" s="61">
        <f t="shared" si="0"/>
        <v>100</v>
      </c>
    </row>
    <row r="22" spans="1:5" ht="12.75">
      <c r="A22" s="46" t="s">
        <v>160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161</v>
      </c>
      <c r="B23" s="5">
        <v>19</v>
      </c>
      <c r="C23" s="92"/>
      <c r="D23" s="105"/>
      <c r="E23" s="62" t="str">
        <f t="shared" si="0"/>
        <v>-    </v>
      </c>
    </row>
    <row r="24" spans="1:5" ht="12.75">
      <c r="A24" s="46" t="s">
        <v>162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163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164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65</v>
      </c>
      <c r="B27" s="56">
        <v>23</v>
      </c>
      <c r="C27" s="94">
        <f>SUM(C21:C26)</f>
        <v>1200000</v>
      </c>
      <c r="D27" s="163">
        <f>SUM(D21:D26)</f>
        <v>1200000</v>
      </c>
      <c r="E27" s="60">
        <f t="shared" si="0"/>
        <v>100</v>
      </c>
    </row>
    <row r="28" spans="1:5" s="2" customFormat="1" ht="12.75">
      <c r="A28" s="46" t="s">
        <v>165</v>
      </c>
      <c r="B28" s="10">
        <v>24</v>
      </c>
      <c r="C28" s="92"/>
      <c r="D28" s="105"/>
      <c r="E28" s="62" t="str">
        <f t="shared" si="0"/>
        <v>-    </v>
      </c>
    </row>
    <row r="29" spans="1:5" s="2" customFormat="1" ht="12.75">
      <c r="A29" s="46" t="s">
        <v>166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167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168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5" t="s">
        <v>169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4" t="s">
        <v>66</v>
      </c>
      <c r="B33" s="225">
        <v>29</v>
      </c>
      <c r="C33" s="219">
        <f>SUM(C28:C32)</f>
        <v>0</v>
      </c>
      <c r="D33" s="220">
        <f>SUM(D28:D32)</f>
        <v>0</v>
      </c>
      <c r="E33" s="59" t="str">
        <f t="shared" si="0"/>
        <v>-    </v>
      </c>
    </row>
    <row r="34" spans="1:5" ht="17.25" customHeight="1" thickBot="1">
      <c r="A34" s="222" t="s">
        <v>67</v>
      </c>
      <c r="B34" s="227">
        <v>30</v>
      </c>
      <c r="C34" s="96">
        <f>C11+C20+C27+C33</f>
        <v>562842070</v>
      </c>
      <c r="D34" s="164">
        <f>D11+D20+D27+D33</f>
        <v>548683826</v>
      </c>
      <c r="E34" s="60">
        <f t="shared" si="0"/>
        <v>97.48</v>
      </c>
    </row>
    <row r="35" spans="1:5" ht="12.75">
      <c r="A35" s="226" t="s">
        <v>170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171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172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173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174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175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176</v>
      </c>
      <c r="B41" s="63">
        <v>37</v>
      </c>
      <c r="C41" s="94">
        <f>SUM(C35:C40)</f>
        <v>0</v>
      </c>
      <c r="D41" s="163">
        <f>SUM(D35:D40)</f>
        <v>0</v>
      </c>
      <c r="E41" s="60" t="str">
        <f t="shared" si="1"/>
        <v>-    </v>
      </c>
    </row>
    <row r="42" spans="1:5" ht="14.25" customHeight="1">
      <c r="A42" s="46" t="s">
        <v>177</v>
      </c>
      <c r="B42" s="5">
        <v>38</v>
      </c>
      <c r="C42" s="92">
        <v>849922</v>
      </c>
      <c r="D42" s="105">
        <v>78147</v>
      </c>
      <c r="E42" s="61">
        <f t="shared" si="1"/>
        <v>9.19</v>
      </c>
    </row>
    <row r="43" spans="1:5" ht="15.75" customHeight="1">
      <c r="A43" s="46" t="s">
        <v>178</v>
      </c>
      <c r="B43" s="5">
        <v>39</v>
      </c>
      <c r="C43" s="92">
        <v>11004888</v>
      </c>
      <c r="D43" s="105">
        <v>7523860</v>
      </c>
      <c r="E43" s="62">
        <f t="shared" si="1"/>
        <v>68.37</v>
      </c>
    </row>
    <row r="44" spans="1:5" ht="15.75" customHeight="1">
      <c r="A44" s="46" t="s">
        <v>179</v>
      </c>
      <c r="B44" s="5">
        <v>40</v>
      </c>
      <c r="C44" s="92">
        <v>138342</v>
      </c>
      <c r="D44" s="105">
        <v>50000</v>
      </c>
      <c r="E44" s="62">
        <f t="shared" si="1"/>
        <v>36.14</v>
      </c>
    </row>
    <row r="45" spans="1:5" ht="12.75">
      <c r="A45" s="46" t="s">
        <v>180</v>
      </c>
      <c r="B45" s="5">
        <v>41</v>
      </c>
      <c r="C45" s="92">
        <v>1077957</v>
      </c>
      <c r="D45" s="105">
        <v>712457</v>
      </c>
      <c r="E45" s="62">
        <f t="shared" si="1"/>
        <v>66.09</v>
      </c>
    </row>
    <row r="46" spans="1:5" ht="26.25" customHeight="1">
      <c r="A46" s="42" t="s">
        <v>181</v>
      </c>
      <c r="B46" s="5">
        <v>42</v>
      </c>
      <c r="C46" s="92"/>
      <c r="D46" s="105">
        <v>0</v>
      </c>
      <c r="E46" s="62" t="str">
        <f t="shared" si="1"/>
        <v>-    </v>
      </c>
    </row>
    <row r="47" spans="1:5" ht="12.75">
      <c r="A47" s="42" t="s">
        <v>182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183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184</v>
      </c>
      <c r="B49" s="63">
        <v>45</v>
      </c>
      <c r="C49" s="94">
        <f>SUM(C42:C45)</f>
        <v>13071109</v>
      </c>
      <c r="D49" s="94">
        <f>SUM(D42:D45)</f>
        <v>8364464</v>
      </c>
      <c r="E49" s="60">
        <f t="shared" si="1"/>
        <v>63.99</v>
      </c>
    </row>
    <row r="50" spans="1:5" ht="12.75">
      <c r="A50" s="46" t="s">
        <v>185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186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187</v>
      </c>
      <c r="B52" s="63">
        <v>48</v>
      </c>
      <c r="C52" s="94">
        <f>SUM(C50:C51)</f>
        <v>0</v>
      </c>
      <c r="D52" s="163">
        <f>SUM(D50:D51)</f>
        <v>0</v>
      </c>
      <c r="E52" s="60" t="str">
        <f t="shared" si="1"/>
        <v>-    </v>
      </c>
    </row>
    <row r="53" spans="1:5" ht="12.75">
      <c r="A53" s="46" t="s">
        <v>188</v>
      </c>
      <c r="B53" s="5">
        <v>49</v>
      </c>
      <c r="C53" s="92">
        <v>268410</v>
      </c>
      <c r="D53" s="105">
        <v>69555</v>
      </c>
      <c r="E53" s="61">
        <f t="shared" si="1"/>
        <v>25.91</v>
      </c>
    </row>
    <row r="54" spans="1:5" ht="12.75">
      <c r="A54" s="46" t="s">
        <v>189</v>
      </c>
      <c r="B54" s="5">
        <v>50</v>
      </c>
      <c r="C54" s="92">
        <v>10651839</v>
      </c>
      <c r="D54" s="105">
        <v>16158016</v>
      </c>
      <c r="E54" s="62">
        <f t="shared" si="1"/>
        <v>151.69</v>
      </c>
    </row>
    <row r="55" spans="1:5" ht="12.75">
      <c r="A55" s="46" t="s">
        <v>191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190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192</v>
      </c>
      <c r="B57" s="63">
        <v>53</v>
      </c>
      <c r="C57" s="94">
        <f>SUM(C53:C56)</f>
        <v>10920249</v>
      </c>
      <c r="D57" s="163">
        <f>SUM(D53:D56)</f>
        <v>16227571</v>
      </c>
      <c r="E57" s="60">
        <f t="shared" si="1"/>
        <v>148.6</v>
      </c>
    </row>
    <row r="58" spans="1:5" ht="12.75">
      <c r="A58" s="46" t="s">
        <v>193</v>
      </c>
      <c r="B58" s="5">
        <v>54</v>
      </c>
      <c r="C58" s="92"/>
      <c r="D58" s="105"/>
      <c r="E58" s="61" t="str">
        <f t="shared" si="1"/>
        <v>-    </v>
      </c>
    </row>
    <row r="59" spans="1:5" ht="12.75">
      <c r="A59" s="46" t="s">
        <v>194</v>
      </c>
      <c r="B59" s="5">
        <v>55</v>
      </c>
      <c r="C59" s="92"/>
      <c r="D59" s="105">
        <v>282445</v>
      </c>
      <c r="E59" s="62" t="str">
        <f t="shared" si="1"/>
        <v>-    </v>
      </c>
    </row>
    <row r="60" spans="1:5" ht="12.75" customHeight="1">
      <c r="A60" s="46" t="s">
        <v>195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196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8" t="s">
        <v>197</v>
      </c>
      <c r="B62" s="64">
        <v>58</v>
      </c>
      <c r="C62" s="219">
        <f>SUM(C58:C61)</f>
        <v>0</v>
      </c>
      <c r="D62" s="220">
        <f>SUM(D58:D61)</f>
        <v>282445</v>
      </c>
      <c r="E62" s="221" t="str">
        <f t="shared" si="1"/>
        <v>-    </v>
      </c>
    </row>
    <row r="63" spans="1:5" ht="18" customHeight="1" thickBot="1">
      <c r="A63" s="222" t="s">
        <v>198</v>
      </c>
      <c r="B63" s="223">
        <v>59</v>
      </c>
      <c r="C63" s="96">
        <f>C41+C49+C52+C57+C62</f>
        <v>23991358</v>
      </c>
      <c r="D63" s="164">
        <f>D41+D49+D52+D57+D62</f>
        <v>24874480</v>
      </c>
      <c r="E63" s="60">
        <f t="shared" si="1"/>
        <v>103.68</v>
      </c>
    </row>
    <row r="64" spans="1:5" ht="13.5" thickBot="1">
      <c r="A64" s="217" t="s">
        <v>199</v>
      </c>
      <c r="B64" s="66">
        <v>60</v>
      </c>
      <c r="C64" s="216">
        <f>C34+C63</f>
        <v>586833428</v>
      </c>
      <c r="D64" s="164">
        <f>D34+D63</f>
        <v>573558306</v>
      </c>
      <c r="E64" s="60">
        <f t="shared" si="1"/>
        <v>97.74</v>
      </c>
    </row>
    <row r="68" ht="12.75">
      <c r="G68" s="1" t="s">
        <v>476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horizontalDpi="300" verticalDpi="300" orientation="portrait" paperSize="9" scale="75" r:id="rId1"/>
  <headerFooter alignWithMargins="0">
    <oddHeader>&amp;C&amp;"Times New Roman CE,Félkövér"&amp;16M É R L E G
 2017. december 31.
Fácánkert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A35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62.375" style="335" customWidth="1"/>
    <col min="2" max="2" width="4.875" style="336" customWidth="1"/>
    <col min="3" max="4" width="15.875" style="394" customWidth="1"/>
    <col min="5" max="5" width="15.50390625" style="334" bestFit="1" customWidth="1"/>
    <col min="6" max="16384" width="9.375" style="334" customWidth="1"/>
  </cols>
  <sheetData>
    <row r="1" spans="1:5" ht="12.75">
      <c r="A1" s="562" t="s">
        <v>341</v>
      </c>
      <c r="B1" s="562"/>
      <c r="C1" s="562"/>
      <c r="D1" s="562"/>
      <c r="E1" s="562"/>
    </row>
    <row r="2" spans="1:5" ht="12.75">
      <c r="A2" s="562" t="s">
        <v>514</v>
      </c>
      <c r="B2" s="562"/>
      <c r="C2" s="562"/>
      <c r="D2" s="562"/>
      <c r="E2" s="562"/>
    </row>
    <row r="3" spans="1:5" ht="12.75">
      <c r="A3" s="562" t="s">
        <v>342</v>
      </c>
      <c r="B3" s="562"/>
      <c r="C3" s="562"/>
      <c r="D3" s="562"/>
      <c r="E3" s="562"/>
    </row>
    <row r="4" spans="3:5" ht="12.75" thickBot="1">
      <c r="C4" s="334"/>
      <c r="D4" s="334"/>
      <c r="E4" s="337" t="s">
        <v>503</v>
      </c>
    </row>
    <row r="5" spans="1:5" s="341" customFormat="1" ht="31.5" customHeight="1">
      <c r="A5" s="556" t="s">
        <v>0</v>
      </c>
      <c r="B5" s="558" t="s">
        <v>1</v>
      </c>
      <c r="C5" s="338" t="s">
        <v>343</v>
      </c>
      <c r="D5" s="339" t="s">
        <v>3</v>
      </c>
      <c r="E5" s="340" t="s">
        <v>344</v>
      </c>
    </row>
    <row r="6" spans="1:5" s="343" customFormat="1" ht="12.75" thickBot="1">
      <c r="A6" s="557"/>
      <c r="B6" s="559"/>
      <c r="C6" s="560" t="s">
        <v>5</v>
      </c>
      <c r="D6" s="561"/>
      <c r="E6" s="342"/>
    </row>
    <row r="7" spans="1:5" s="349" customFormat="1" ht="12.75" thickBot="1">
      <c r="A7" s="344" t="s">
        <v>7</v>
      </c>
      <c r="B7" s="345" t="s">
        <v>8</v>
      </c>
      <c r="C7" s="346" t="s">
        <v>9</v>
      </c>
      <c r="D7" s="347" t="s">
        <v>10</v>
      </c>
      <c r="E7" s="348" t="s">
        <v>11</v>
      </c>
    </row>
    <row r="8" spans="1:5" ht="12" customHeight="1" thickBot="1">
      <c r="A8" s="350" t="s">
        <v>345</v>
      </c>
      <c r="B8" s="351">
        <v>1</v>
      </c>
      <c r="C8" s="352">
        <v>122714</v>
      </c>
      <c r="D8" s="352">
        <v>676172</v>
      </c>
      <c r="E8" s="353">
        <f aca="true" t="shared" si="0" ref="E8:E15">ROUND(D8/C8*100,2)</f>
        <v>551.01</v>
      </c>
    </row>
    <row r="9" spans="1:5" ht="12" customHeight="1" thickBot="1">
      <c r="A9" s="350" t="s">
        <v>346</v>
      </c>
      <c r="B9" s="351">
        <v>2</v>
      </c>
      <c r="C9" s="354">
        <f>C10+C23+C28+C31</f>
        <v>561519356</v>
      </c>
      <c r="D9" s="354">
        <f>D10+D23+D28+D31</f>
        <v>546807654</v>
      </c>
      <c r="E9" s="353">
        <f t="shared" si="0"/>
        <v>97.38</v>
      </c>
    </row>
    <row r="10" spans="1:5" ht="12" customHeight="1">
      <c r="A10" s="355" t="s">
        <v>347</v>
      </c>
      <c r="B10" s="356">
        <v>3</v>
      </c>
      <c r="C10" s="357">
        <f>C11+C17</f>
        <v>543370222</v>
      </c>
      <c r="D10" s="357">
        <f>D11+D17</f>
        <v>530990123</v>
      </c>
      <c r="E10" s="358">
        <f t="shared" si="0"/>
        <v>97.72</v>
      </c>
    </row>
    <row r="11" spans="1:5" ht="12" customHeight="1">
      <c r="A11" s="359" t="s">
        <v>348</v>
      </c>
      <c r="B11" s="360">
        <v>4</v>
      </c>
      <c r="C11" s="361">
        <f>SUM(C12:C15)</f>
        <v>127207164</v>
      </c>
      <c r="D11" s="361">
        <f>SUM(D12:D15)</f>
        <v>133509743</v>
      </c>
      <c r="E11" s="362">
        <f t="shared" si="0"/>
        <v>104.95</v>
      </c>
    </row>
    <row r="12" spans="1:5" ht="12" customHeight="1">
      <c r="A12" s="363" t="s">
        <v>349</v>
      </c>
      <c r="B12" s="336">
        <v>5</v>
      </c>
      <c r="C12" s="364">
        <v>7254950</v>
      </c>
      <c r="D12" s="364">
        <v>7254950</v>
      </c>
      <c r="E12" s="365">
        <f t="shared" si="0"/>
        <v>100</v>
      </c>
    </row>
    <row r="13" spans="1:5" ht="12" customHeight="1">
      <c r="A13" s="366" t="s">
        <v>350</v>
      </c>
      <c r="B13" s="367">
        <v>6</v>
      </c>
      <c r="C13" s="368"/>
      <c r="D13" s="368"/>
      <c r="E13" s="365"/>
    </row>
    <row r="14" spans="1:5" ht="12" customHeight="1">
      <c r="A14" s="366" t="s">
        <v>351</v>
      </c>
      <c r="B14" s="367">
        <v>7</v>
      </c>
      <c r="C14" s="368"/>
      <c r="D14" s="368"/>
      <c r="E14" s="365"/>
    </row>
    <row r="15" spans="1:5" ht="12" customHeight="1">
      <c r="A15" s="366" t="s">
        <v>352</v>
      </c>
      <c r="B15" s="367">
        <v>8</v>
      </c>
      <c r="C15" s="368">
        <v>119952214</v>
      </c>
      <c r="D15" s="368">
        <v>126254793</v>
      </c>
      <c r="E15" s="365">
        <f t="shared" si="0"/>
        <v>105.25</v>
      </c>
    </row>
    <row r="16" spans="1:5" ht="12" customHeight="1">
      <c r="A16" s="369" t="s">
        <v>353</v>
      </c>
      <c r="B16" s="336">
        <v>9</v>
      </c>
      <c r="C16" s="370"/>
      <c r="D16" s="370"/>
      <c r="E16" s="371"/>
    </row>
    <row r="17" spans="1:5" ht="13.5" customHeight="1">
      <c r="A17" s="372" t="s">
        <v>354</v>
      </c>
      <c r="B17" s="373">
        <v>10</v>
      </c>
      <c r="C17" s="374">
        <f>SUM(C18:C21)</f>
        <v>416163058</v>
      </c>
      <c r="D17" s="374">
        <f>SUM(D18:D21)</f>
        <v>397480380</v>
      </c>
      <c r="E17" s="375">
        <f aca="true" t="shared" si="1" ref="E17:E26">ROUND(D17/C17*100,2)</f>
        <v>95.51</v>
      </c>
    </row>
    <row r="18" spans="1:5" ht="12" customHeight="1">
      <c r="A18" s="363" t="s">
        <v>493</v>
      </c>
      <c r="B18" s="336">
        <v>11</v>
      </c>
      <c r="C18" s="364">
        <v>8823233</v>
      </c>
      <c r="D18" s="364">
        <v>8823233</v>
      </c>
      <c r="E18" s="365">
        <f t="shared" si="1"/>
        <v>100</v>
      </c>
    </row>
    <row r="19" spans="1:5" ht="12" customHeight="1">
      <c r="A19" s="366" t="s">
        <v>350</v>
      </c>
      <c r="B19" s="367">
        <v>12</v>
      </c>
      <c r="C19" s="368">
        <v>1539000</v>
      </c>
      <c r="D19" s="368">
        <v>1539000</v>
      </c>
      <c r="E19" s="365">
        <f t="shared" si="1"/>
        <v>100</v>
      </c>
    </row>
    <row r="20" spans="1:5" ht="12" customHeight="1">
      <c r="A20" s="376" t="s">
        <v>351</v>
      </c>
      <c r="B20" s="367">
        <v>13</v>
      </c>
      <c r="C20" s="368">
        <v>60701441</v>
      </c>
      <c r="D20" s="368">
        <v>59171727</v>
      </c>
      <c r="E20" s="365">
        <f t="shared" si="1"/>
        <v>97.48</v>
      </c>
    </row>
    <row r="21" spans="1:5" ht="12" customHeight="1">
      <c r="A21" s="366" t="s">
        <v>355</v>
      </c>
      <c r="B21" s="367">
        <v>14</v>
      </c>
      <c r="C21" s="368">
        <v>345099384</v>
      </c>
      <c r="D21" s="368">
        <v>327946420</v>
      </c>
      <c r="E21" s="365">
        <f t="shared" si="1"/>
        <v>95.03</v>
      </c>
    </row>
    <row r="22" spans="1:5" ht="12" customHeight="1">
      <c r="A22" s="369"/>
      <c r="B22" s="336">
        <v>15</v>
      </c>
      <c r="C22" s="370"/>
      <c r="D22" s="370"/>
      <c r="E22" s="371"/>
    </row>
    <row r="23" spans="1:5" s="377" customFormat="1" ht="12" customHeight="1">
      <c r="A23" s="372" t="s">
        <v>356</v>
      </c>
      <c r="B23" s="373">
        <v>16</v>
      </c>
      <c r="C23" s="374">
        <f>SUM(C24:C27)</f>
        <v>11570013</v>
      </c>
      <c r="D23" s="374">
        <f>SUM(D24:D27)</f>
        <v>11564263</v>
      </c>
      <c r="E23" s="375">
        <f t="shared" si="1"/>
        <v>99.95</v>
      </c>
    </row>
    <row r="24" spans="1:5" ht="12" customHeight="1">
      <c r="A24" s="363" t="s">
        <v>357</v>
      </c>
      <c r="B24" s="336">
        <v>17</v>
      </c>
      <c r="C24" s="364">
        <v>11314009</v>
      </c>
      <c r="D24" s="364">
        <v>11314009</v>
      </c>
      <c r="E24" s="365">
        <f t="shared" si="1"/>
        <v>100</v>
      </c>
    </row>
    <row r="25" spans="1:5" ht="12" customHeight="1">
      <c r="A25" s="366" t="s">
        <v>358</v>
      </c>
      <c r="B25" s="367">
        <v>18</v>
      </c>
      <c r="C25" s="368">
        <v>255759</v>
      </c>
      <c r="D25" s="368">
        <v>250126</v>
      </c>
      <c r="E25" s="365">
        <f t="shared" si="1"/>
        <v>97.8</v>
      </c>
    </row>
    <row r="26" spans="1:5" ht="12" customHeight="1">
      <c r="A26" s="369" t="s">
        <v>359</v>
      </c>
      <c r="B26" s="367">
        <v>19</v>
      </c>
      <c r="C26" s="370">
        <v>245</v>
      </c>
      <c r="D26" s="370">
        <v>128</v>
      </c>
      <c r="E26" s="365">
        <f t="shared" si="1"/>
        <v>52.24</v>
      </c>
    </row>
    <row r="27" spans="1:5" ht="12" customHeight="1">
      <c r="A27" s="369" t="s">
        <v>360</v>
      </c>
      <c r="B27" s="336">
        <v>20</v>
      </c>
      <c r="C27" s="370"/>
      <c r="D27" s="370"/>
      <c r="E27" s="365"/>
    </row>
    <row r="28" spans="1:5" ht="12" customHeight="1">
      <c r="A28" s="372" t="s">
        <v>361</v>
      </c>
      <c r="B28" s="373">
        <v>21</v>
      </c>
      <c r="C28" s="374">
        <f>C29+C30</f>
        <v>6579121</v>
      </c>
      <c r="D28" s="374">
        <f>D29+D30</f>
        <v>4253268</v>
      </c>
      <c r="E28" s="375">
        <f>ROUND(D28/C28*100,2)</f>
        <v>64.65</v>
      </c>
    </row>
    <row r="29" spans="1:5" ht="12" customHeight="1">
      <c r="A29" s="363" t="s">
        <v>362</v>
      </c>
      <c r="B29" s="336">
        <v>22</v>
      </c>
      <c r="C29" s="364">
        <v>1096970</v>
      </c>
      <c r="D29" s="364">
        <v>766117</v>
      </c>
      <c r="E29" s="365">
        <f>ROUND(D29/C29*100,2)</f>
        <v>69.84</v>
      </c>
    </row>
    <row r="30" spans="1:5" ht="12" customHeight="1">
      <c r="A30" s="366" t="s">
        <v>363</v>
      </c>
      <c r="B30" s="367">
        <v>23</v>
      </c>
      <c r="C30" s="368">
        <v>5482151</v>
      </c>
      <c r="D30" s="368">
        <v>3487151</v>
      </c>
      <c r="E30" s="365">
        <v>45.37</v>
      </c>
    </row>
    <row r="31" spans="1:5" ht="12" customHeight="1">
      <c r="A31" s="372" t="s">
        <v>364</v>
      </c>
      <c r="B31" s="378">
        <v>24</v>
      </c>
      <c r="C31" s="379"/>
      <c r="D31" s="379"/>
      <c r="E31" s="375"/>
    </row>
    <row r="32" spans="1:5" ht="12" customHeight="1">
      <c r="A32" s="372" t="s">
        <v>365</v>
      </c>
      <c r="B32" s="378">
        <v>25</v>
      </c>
      <c r="C32" s="379">
        <f>C33+C34+C35</f>
        <v>1200000</v>
      </c>
      <c r="D32" s="379">
        <f>D33+D34+D35</f>
        <v>1200000</v>
      </c>
      <c r="E32" s="375">
        <f>ROUND(D32/C32*100,2)</f>
        <v>100</v>
      </c>
    </row>
    <row r="33" spans="1:5" ht="12" customHeight="1">
      <c r="A33" s="369" t="s">
        <v>366</v>
      </c>
      <c r="B33" s="367">
        <v>26</v>
      </c>
      <c r="C33" s="370">
        <v>1200000</v>
      </c>
      <c r="D33" s="370">
        <v>1200000</v>
      </c>
      <c r="E33" s="365">
        <f>ROUND(D33/C33*100,2)</f>
        <v>100</v>
      </c>
    </row>
    <row r="34" spans="1:5" ht="12" customHeight="1">
      <c r="A34" s="369" t="s">
        <v>367</v>
      </c>
      <c r="B34" s="367">
        <v>27</v>
      </c>
      <c r="C34" s="370"/>
      <c r="D34" s="370"/>
      <c r="E34" s="365"/>
    </row>
    <row r="35" spans="1:5" ht="12" customHeight="1" thickBot="1">
      <c r="A35" s="369" t="s">
        <v>368</v>
      </c>
      <c r="B35" s="380">
        <v>28</v>
      </c>
      <c r="C35" s="370"/>
      <c r="D35" s="370"/>
      <c r="E35" s="381"/>
    </row>
    <row r="36" spans="1:5" ht="12" customHeight="1" thickBot="1">
      <c r="A36" s="350" t="s">
        <v>369</v>
      </c>
      <c r="B36" s="382">
        <v>29</v>
      </c>
      <c r="C36" s="383"/>
      <c r="D36" s="383"/>
      <c r="E36" s="353"/>
    </row>
    <row r="37" spans="1:5" ht="12" customHeight="1" thickBot="1">
      <c r="A37" s="350" t="s">
        <v>370</v>
      </c>
      <c r="B37" s="351">
        <v>30</v>
      </c>
      <c r="C37" s="384">
        <f>C8+C9+C32+C36</f>
        <v>562842070</v>
      </c>
      <c r="D37" s="384">
        <f>D8+D9+D32+D36</f>
        <v>548683826</v>
      </c>
      <c r="E37" s="353">
        <f>ROUND(D37/C37*100,2)</f>
        <v>97.48</v>
      </c>
    </row>
    <row r="38" spans="1:5" ht="12" customHeight="1" thickBot="1">
      <c r="A38" s="385" t="s">
        <v>371</v>
      </c>
      <c r="B38" s="386">
        <v>31</v>
      </c>
      <c r="C38" s="387"/>
      <c r="D38" s="387"/>
      <c r="E38" s="353"/>
    </row>
    <row r="39" spans="1:5" ht="12" customHeight="1" thickBot="1">
      <c r="A39" s="350" t="s">
        <v>372</v>
      </c>
      <c r="B39" s="351">
        <v>32</v>
      </c>
      <c r="C39" s="384">
        <f>C40+C41+C44+C45</f>
        <v>13071109</v>
      </c>
      <c r="D39" s="384">
        <f>D40+D41+D44+D45</f>
        <v>8364464</v>
      </c>
      <c r="E39" s="353">
        <f>ROUND(D39/C39*100,2)</f>
        <v>63.99</v>
      </c>
    </row>
    <row r="40" spans="1:5" ht="12" customHeight="1">
      <c r="A40" s="363" t="s">
        <v>373</v>
      </c>
      <c r="B40" s="336">
        <v>33</v>
      </c>
      <c r="C40" s="364">
        <v>849922</v>
      </c>
      <c r="D40" s="364">
        <v>78147</v>
      </c>
      <c r="E40" s="388">
        <v>9.2</v>
      </c>
    </row>
    <row r="41" spans="1:5" ht="12" customHeight="1">
      <c r="A41" s="366" t="s">
        <v>374</v>
      </c>
      <c r="B41" s="367">
        <v>34</v>
      </c>
      <c r="C41" s="368">
        <v>11004888</v>
      </c>
      <c r="D41" s="368">
        <v>7523860</v>
      </c>
      <c r="E41" s="365">
        <f>ROUND(D41/C41*100,2)</f>
        <v>68.37</v>
      </c>
    </row>
    <row r="42" spans="1:5" ht="12" customHeight="1">
      <c r="A42" s="389" t="s">
        <v>375</v>
      </c>
      <c r="B42" s="367">
        <v>35</v>
      </c>
      <c r="C42" s="368"/>
      <c r="D42" s="368"/>
      <c r="E42" s="365"/>
    </row>
    <row r="43" spans="1:5" ht="12" customHeight="1">
      <c r="A43" s="376" t="s">
        <v>376</v>
      </c>
      <c r="B43" s="367">
        <v>36</v>
      </c>
      <c r="C43" s="368"/>
      <c r="D43" s="368"/>
      <c r="E43" s="365"/>
    </row>
    <row r="44" spans="1:5" ht="12" customHeight="1">
      <c r="A44" s="376" t="s">
        <v>377</v>
      </c>
      <c r="B44" s="367">
        <v>37</v>
      </c>
      <c r="C44" s="368">
        <v>138342</v>
      </c>
      <c r="D44" s="368">
        <v>50000</v>
      </c>
      <c r="E44" s="365">
        <v>36.14</v>
      </c>
    </row>
    <row r="45" spans="1:5" ht="12" customHeight="1">
      <c r="A45" s="376" t="s">
        <v>378</v>
      </c>
      <c r="B45" s="367">
        <v>38</v>
      </c>
      <c r="C45" s="368">
        <v>1077957</v>
      </c>
      <c r="D45" s="368">
        <v>712457</v>
      </c>
      <c r="E45" s="365">
        <v>66.1</v>
      </c>
    </row>
    <row r="46" spans="1:5" ht="12" customHeight="1">
      <c r="A46" s="376" t="s">
        <v>379</v>
      </c>
      <c r="B46" s="367">
        <v>39</v>
      </c>
      <c r="C46" s="368"/>
      <c r="D46" s="368"/>
      <c r="E46" s="365"/>
    </row>
    <row r="47" spans="1:5" ht="12" customHeight="1">
      <c r="A47" s="376" t="s">
        <v>380</v>
      </c>
      <c r="B47" s="367">
        <v>40</v>
      </c>
      <c r="C47" s="368"/>
      <c r="D47" s="368"/>
      <c r="E47" s="365"/>
    </row>
    <row r="48" spans="1:5" ht="12" customHeight="1" thickBot="1">
      <c r="A48" s="390" t="s">
        <v>381</v>
      </c>
      <c r="B48" s="380">
        <v>41</v>
      </c>
      <c r="C48" s="370"/>
      <c r="D48" s="370"/>
      <c r="E48" s="381"/>
    </row>
    <row r="49" spans="1:5" ht="12" customHeight="1" thickBot="1">
      <c r="A49" s="391" t="s">
        <v>382</v>
      </c>
      <c r="B49" s="351">
        <v>42</v>
      </c>
      <c r="C49" s="352"/>
      <c r="D49" s="352"/>
      <c r="E49" s="353"/>
    </row>
    <row r="50" spans="1:5" ht="12" customHeight="1" thickBot="1">
      <c r="A50" s="391" t="s">
        <v>23</v>
      </c>
      <c r="B50" s="351">
        <v>43</v>
      </c>
      <c r="C50" s="352">
        <v>10920249</v>
      </c>
      <c r="D50" s="352">
        <v>16227571</v>
      </c>
      <c r="E50" s="353">
        <f>ROUND(D50/C50*100,2)</f>
        <v>148.6</v>
      </c>
    </row>
    <row r="51" spans="1:5" ht="12" customHeight="1" thickBot="1">
      <c r="A51" s="391" t="s">
        <v>492</v>
      </c>
      <c r="B51" s="382">
        <v>44</v>
      </c>
      <c r="C51" s="352"/>
      <c r="D51" s="352">
        <v>282445</v>
      </c>
      <c r="E51" s="353"/>
    </row>
    <row r="52" spans="1:5" ht="12" customHeight="1" thickBot="1">
      <c r="A52" s="350" t="s">
        <v>383</v>
      </c>
      <c r="B52" s="351">
        <v>45</v>
      </c>
      <c r="C52" s="354">
        <f>C38+C39+C49+C50+C51</f>
        <v>23991358</v>
      </c>
      <c r="D52" s="354">
        <f>D38+D39+D49+D50+D51</f>
        <v>24874480</v>
      </c>
      <c r="E52" s="353">
        <f>ROUND(D52/C52*100,2)</f>
        <v>103.68</v>
      </c>
    </row>
    <row r="53" spans="1:5" ht="18" customHeight="1" thickBot="1">
      <c r="A53" s="350" t="s">
        <v>384</v>
      </c>
      <c r="B53" s="392">
        <v>46</v>
      </c>
      <c r="C53" s="354">
        <f>C37+C52</f>
        <v>586833428</v>
      </c>
      <c r="D53" s="354">
        <f>D37+D52</f>
        <v>573558306</v>
      </c>
      <c r="E53" s="353">
        <f>ROUND(D53/C53*100,2)</f>
        <v>97.74</v>
      </c>
    </row>
    <row r="54" ht="12">
      <c r="A54" s="393"/>
    </row>
    <row r="56" ht="12">
      <c r="B56" s="395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A24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66.00390625" style="397" customWidth="1"/>
    <col min="2" max="2" width="6.375" style="398" customWidth="1"/>
    <col min="3" max="4" width="15.875" style="399" customWidth="1"/>
    <col min="5" max="5" width="11.625" style="445" bestFit="1" customWidth="1"/>
    <col min="6" max="16384" width="9.375" style="396" customWidth="1"/>
  </cols>
  <sheetData>
    <row r="1" spans="1:5" ht="12.75">
      <c r="A1" s="566" t="s">
        <v>341</v>
      </c>
      <c r="B1" s="566"/>
      <c r="C1" s="566"/>
      <c r="D1" s="566"/>
      <c r="E1" s="566"/>
    </row>
    <row r="2" spans="1:5" ht="12.75">
      <c r="A2" s="566" t="s">
        <v>514</v>
      </c>
      <c r="B2" s="566"/>
      <c r="C2" s="566"/>
      <c r="D2" s="566"/>
      <c r="E2" s="566"/>
    </row>
    <row r="3" spans="1:5" ht="12.75">
      <c r="A3" s="566" t="s">
        <v>342</v>
      </c>
      <c r="B3" s="566"/>
      <c r="C3" s="566"/>
      <c r="D3" s="566"/>
      <c r="E3" s="566"/>
    </row>
    <row r="4" ht="13.5" thickBot="1">
      <c r="E4" s="400" t="s">
        <v>503</v>
      </c>
    </row>
    <row r="5" spans="1:5" s="404" customFormat="1" ht="31.5" customHeight="1">
      <c r="A5" s="564" t="s">
        <v>12</v>
      </c>
      <c r="B5" s="558" t="s">
        <v>1</v>
      </c>
      <c r="C5" s="401" t="s">
        <v>2</v>
      </c>
      <c r="D5" s="402" t="s">
        <v>3</v>
      </c>
      <c r="E5" s="403" t="s">
        <v>385</v>
      </c>
    </row>
    <row r="6" spans="1:5" s="404" customFormat="1" ht="13.5" thickBot="1">
      <c r="A6" s="565"/>
      <c r="B6" s="563"/>
      <c r="C6" s="405" t="s">
        <v>5</v>
      </c>
      <c r="D6" s="406"/>
      <c r="E6" s="407"/>
    </row>
    <row r="7" spans="1:5" s="413" customFormat="1" ht="13.5" thickBot="1">
      <c r="A7" s="408" t="s">
        <v>7</v>
      </c>
      <c r="B7" s="409" t="s">
        <v>8</v>
      </c>
      <c r="C7" s="410" t="s">
        <v>9</v>
      </c>
      <c r="D7" s="411" t="s">
        <v>10</v>
      </c>
      <c r="E7" s="412" t="s">
        <v>11</v>
      </c>
    </row>
    <row r="8" spans="1:5" ht="12.75" customHeight="1">
      <c r="A8" s="414" t="s">
        <v>491</v>
      </c>
      <c r="B8" s="415">
        <v>47</v>
      </c>
      <c r="C8" s="416">
        <v>542074352</v>
      </c>
      <c r="D8" s="416">
        <v>542074352</v>
      </c>
      <c r="E8" s="417">
        <f>ROUND(D8/C8*100,2)</f>
        <v>100</v>
      </c>
    </row>
    <row r="9" spans="1:5" ht="12.75">
      <c r="A9" s="418" t="s">
        <v>487</v>
      </c>
      <c r="B9" s="415">
        <v>48</v>
      </c>
      <c r="C9" s="419">
        <v>42964633</v>
      </c>
      <c r="D9" s="419">
        <v>40753304</v>
      </c>
      <c r="E9" s="420">
        <f>ROUND(D9/C9*100,2)</f>
        <v>94.85</v>
      </c>
    </row>
    <row r="10" spans="1:5" ht="13.5" thickBot="1">
      <c r="A10" s="421" t="s">
        <v>488</v>
      </c>
      <c r="B10" s="422">
        <v>49</v>
      </c>
      <c r="C10" s="423">
        <v>-2211329</v>
      </c>
      <c r="D10" s="423">
        <v>-12269069</v>
      </c>
      <c r="E10" s="424"/>
    </row>
    <row r="11" spans="1:5" ht="12.75" customHeight="1" thickBot="1">
      <c r="A11" s="391" t="s">
        <v>386</v>
      </c>
      <c r="B11" s="425">
        <v>50</v>
      </c>
      <c r="C11" s="426">
        <f>SUM(C8:C10)</f>
        <v>582827656</v>
      </c>
      <c r="D11" s="426">
        <f>SUM(D8:D10)</f>
        <v>570558587</v>
      </c>
      <c r="E11" s="353">
        <f>ROUND(D11/C11*100,2)</f>
        <v>97.89</v>
      </c>
    </row>
    <row r="12" spans="1:5" ht="12.75" customHeight="1">
      <c r="A12" s="427" t="s">
        <v>387</v>
      </c>
      <c r="B12" s="428">
        <v>51</v>
      </c>
      <c r="C12" s="429"/>
      <c r="D12" s="429">
        <f>D13+D14</f>
        <v>0</v>
      </c>
      <c r="E12" s="358" t="e">
        <f>ROUND(D12/C12*100,2)</f>
        <v>#DIV/0!</v>
      </c>
    </row>
    <row r="13" spans="1:5" ht="12.75">
      <c r="A13" s="414" t="s">
        <v>388</v>
      </c>
      <c r="B13" s="415">
        <v>52</v>
      </c>
      <c r="C13" s="416"/>
      <c r="D13" s="416"/>
      <c r="E13" s="420" t="e">
        <f>ROUND(D13/C13*100,2)</f>
        <v>#DIV/0!</v>
      </c>
    </row>
    <row r="14" spans="1:5" ht="12.75">
      <c r="A14" s="421" t="s">
        <v>389</v>
      </c>
      <c r="B14" s="431">
        <v>53</v>
      </c>
      <c r="C14" s="423"/>
      <c r="D14" s="423"/>
      <c r="E14" s="500"/>
    </row>
    <row r="15" spans="1:5" ht="12.75">
      <c r="A15" s="432" t="s">
        <v>390</v>
      </c>
      <c r="B15" s="433">
        <v>54</v>
      </c>
      <c r="C15" s="434">
        <f>SUM(C16:C17)</f>
        <v>0</v>
      </c>
      <c r="D15" s="434">
        <f>SUM(D16:D17)</f>
        <v>0</v>
      </c>
      <c r="E15" s="430"/>
    </row>
    <row r="16" spans="1:5" ht="12.75">
      <c r="A16" s="414" t="s">
        <v>391</v>
      </c>
      <c r="B16" s="415">
        <v>55</v>
      </c>
      <c r="C16" s="416"/>
      <c r="D16" s="416"/>
      <c r="E16" s="430"/>
    </row>
    <row r="17" spans="1:5" ht="13.5" thickBot="1">
      <c r="A17" s="421" t="s">
        <v>392</v>
      </c>
      <c r="B17" s="431">
        <v>56</v>
      </c>
      <c r="C17" s="423"/>
      <c r="D17" s="423"/>
      <c r="E17" s="430"/>
    </row>
    <row r="18" spans="1:5" ht="13.5" thickBot="1">
      <c r="A18" s="435" t="s">
        <v>393</v>
      </c>
      <c r="B18" s="425">
        <v>57</v>
      </c>
      <c r="C18" s="426">
        <f>C12+C15</f>
        <v>0</v>
      </c>
      <c r="D18" s="426">
        <f>D12+D15</f>
        <v>0</v>
      </c>
      <c r="E18" s="353" t="e">
        <f>ROUND(D18/C18*100,2)</f>
        <v>#DIV/0!</v>
      </c>
    </row>
    <row r="19" spans="1:5" ht="13.5" thickBot="1">
      <c r="A19" s="391" t="s">
        <v>394</v>
      </c>
      <c r="B19" s="425">
        <v>58</v>
      </c>
      <c r="C19" s="426">
        <f>SUM(C20:C23)</f>
        <v>0</v>
      </c>
      <c r="D19" s="426">
        <f>SUM(D20:D23)</f>
        <v>0</v>
      </c>
      <c r="E19" s="353" t="e">
        <f>ROUND(D19/C19*100,2)</f>
        <v>#DIV/0!</v>
      </c>
    </row>
    <row r="20" spans="1:5" ht="12.75">
      <c r="A20" s="414" t="s">
        <v>395</v>
      </c>
      <c r="B20" s="415">
        <v>59</v>
      </c>
      <c r="C20" s="416"/>
      <c r="D20" s="416"/>
      <c r="E20" s="358"/>
    </row>
    <row r="21" spans="1:5" ht="12.75">
      <c r="A21" s="418" t="s">
        <v>396</v>
      </c>
      <c r="B21" s="415">
        <v>60</v>
      </c>
      <c r="C21" s="419"/>
      <c r="D21" s="419"/>
      <c r="E21" s="375"/>
    </row>
    <row r="22" spans="1:5" ht="12.75">
      <c r="A22" s="418"/>
      <c r="B22" s="415">
        <v>61</v>
      </c>
      <c r="C22" s="419"/>
      <c r="D22" s="419"/>
      <c r="E22" s="420" t="e">
        <f>ROUND(D22/C22*100,2)</f>
        <v>#DIV/0!</v>
      </c>
    </row>
    <row r="23" spans="1:5" ht="13.5" thickBot="1">
      <c r="A23" s="421"/>
      <c r="B23" s="431">
        <v>62</v>
      </c>
      <c r="C23" s="423"/>
      <c r="D23" s="423"/>
      <c r="E23" s="501"/>
    </row>
    <row r="24" spans="1:5" ht="13.5" thickBot="1">
      <c r="A24" s="391" t="s">
        <v>397</v>
      </c>
      <c r="B24" s="425">
        <v>63</v>
      </c>
      <c r="C24" s="426">
        <f>C25+C26+C29+C32</f>
        <v>4005772</v>
      </c>
      <c r="D24" s="426">
        <f>D25+D26+D29+D32</f>
        <v>2999719</v>
      </c>
      <c r="E24" s="353">
        <f>ROUND(D24/C24*100,2)</f>
        <v>74.88</v>
      </c>
    </row>
    <row r="25" spans="1:5" ht="12.75">
      <c r="A25" s="414" t="s">
        <v>494</v>
      </c>
      <c r="B25" s="415">
        <v>64</v>
      </c>
      <c r="C25" s="416">
        <v>76340</v>
      </c>
      <c r="D25" s="416">
        <v>508557</v>
      </c>
      <c r="E25" s="437">
        <v>666.2</v>
      </c>
    </row>
    <row r="26" spans="1:5" ht="12.75" customHeight="1">
      <c r="A26" s="418" t="s">
        <v>511</v>
      </c>
      <c r="B26" s="415">
        <v>65</v>
      </c>
      <c r="C26" s="419">
        <v>95839</v>
      </c>
      <c r="D26" s="419"/>
      <c r="E26" s="420"/>
    </row>
    <row r="27" spans="1:5" ht="12.75" customHeight="1">
      <c r="A27" s="418"/>
      <c r="B27" s="415">
        <v>66</v>
      </c>
      <c r="C27" s="419"/>
      <c r="D27" s="419"/>
      <c r="E27" s="420"/>
    </row>
    <row r="28" spans="1:5" ht="12.75" customHeight="1">
      <c r="A28" s="418"/>
      <c r="B28" s="415">
        <v>67</v>
      </c>
      <c r="C28" s="419"/>
      <c r="D28" s="419"/>
      <c r="E28" s="420"/>
    </row>
    <row r="29" spans="1:5" ht="12.75">
      <c r="A29" s="418" t="s">
        <v>398</v>
      </c>
      <c r="B29" s="415">
        <v>68</v>
      </c>
      <c r="C29" s="419"/>
      <c r="D29" s="419"/>
      <c r="E29" s="420" t="e">
        <f>ROUND(D29/C29*100,2)</f>
        <v>#DIV/0!</v>
      </c>
    </row>
    <row r="30" spans="1:5" ht="12.75">
      <c r="A30" s="418" t="s">
        <v>399</v>
      </c>
      <c r="B30" s="415">
        <v>69</v>
      </c>
      <c r="C30" s="419"/>
      <c r="D30" s="419"/>
      <c r="E30" s="420"/>
    </row>
    <row r="31" spans="1:5" ht="12.75">
      <c r="A31" s="418" t="s">
        <v>400</v>
      </c>
      <c r="B31" s="415">
        <v>70</v>
      </c>
      <c r="C31" s="419"/>
      <c r="D31" s="419"/>
      <c r="E31" s="420"/>
    </row>
    <row r="32" spans="1:5" ht="12.75">
      <c r="A32" s="418" t="s">
        <v>401</v>
      </c>
      <c r="B32" s="415">
        <v>71</v>
      </c>
      <c r="C32" s="419">
        <v>3833593</v>
      </c>
      <c r="D32" s="419">
        <v>2491162</v>
      </c>
      <c r="E32" s="420">
        <f>ROUND(D32/C32*100,2)</f>
        <v>64.98</v>
      </c>
    </row>
    <row r="33" spans="1:5" ht="12.75">
      <c r="A33" s="438" t="s">
        <v>402</v>
      </c>
      <c r="B33" s="415">
        <v>72</v>
      </c>
      <c r="C33" s="419"/>
      <c r="D33" s="419"/>
      <c r="E33" s="420" t="e">
        <f>ROUND(D33/C33*100,2)</f>
        <v>#DIV/0!</v>
      </c>
    </row>
    <row r="34" spans="1:5" ht="12.75">
      <c r="A34" s="439" t="s">
        <v>403</v>
      </c>
      <c r="B34" s="415">
        <v>73</v>
      </c>
      <c r="C34" s="419"/>
      <c r="D34" s="419"/>
      <c r="E34" s="420" t="e">
        <f>ROUND(D34/C34*100,2)</f>
        <v>#DIV/0!</v>
      </c>
    </row>
    <row r="35" spans="1:5" ht="12.75">
      <c r="A35" s="439" t="s">
        <v>404</v>
      </c>
      <c r="B35" s="415">
        <v>74</v>
      </c>
      <c r="C35" s="419">
        <v>3833593</v>
      </c>
      <c r="D35" s="419">
        <v>2491162</v>
      </c>
      <c r="E35" s="420">
        <f>ROUND(D35/C35*100,2)</f>
        <v>64.98</v>
      </c>
    </row>
    <row r="36" spans="1:5" ht="12.75">
      <c r="A36" s="440" t="s">
        <v>405</v>
      </c>
      <c r="B36" s="415">
        <v>75</v>
      </c>
      <c r="C36" s="419"/>
      <c r="D36" s="419"/>
      <c r="E36" s="436"/>
    </row>
    <row r="37" spans="1:5" ht="12.75">
      <c r="A37" s="440" t="s">
        <v>467</v>
      </c>
      <c r="B37" s="415">
        <v>76</v>
      </c>
      <c r="C37" s="419"/>
      <c r="D37" s="419"/>
      <c r="E37" s="420"/>
    </row>
    <row r="38" spans="1:5" ht="13.5" thickBot="1">
      <c r="A38" s="441" t="s">
        <v>406</v>
      </c>
      <c r="B38" s="431">
        <v>77</v>
      </c>
      <c r="C38" s="423"/>
      <c r="D38" s="423"/>
      <c r="E38" s="442" t="e">
        <f>ROUND(D38/C38*100,2)</f>
        <v>#DIV/0!</v>
      </c>
    </row>
    <row r="39" spans="1:5" ht="12.75" customHeight="1" thickBot="1">
      <c r="A39" s="391" t="s">
        <v>490</v>
      </c>
      <c r="B39" s="425">
        <v>78</v>
      </c>
      <c r="C39" s="443"/>
      <c r="D39" s="443"/>
      <c r="E39" s="444" t="e">
        <f>ROUND(D39/C39*100,2)</f>
        <v>#DIV/0!</v>
      </c>
    </row>
    <row r="40" spans="1:5" ht="13.5" thickBot="1">
      <c r="A40" s="435" t="s">
        <v>407</v>
      </c>
      <c r="B40" s="425">
        <v>79</v>
      </c>
      <c r="C40" s="426">
        <f>C19+C24+C39</f>
        <v>4005772</v>
      </c>
      <c r="D40" s="426">
        <f>D19+D24+D39</f>
        <v>2999719</v>
      </c>
      <c r="E40" s="353">
        <f>ROUND(D40/C40*100,2)</f>
        <v>74.88</v>
      </c>
    </row>
    <row r="41" spans="1:5" ht="17.25" customHeight="1" thickBot="1">
      <c r="A41" s="391" t="s">
        <v>408</v>
      </c>
      <c r="B41" s="425">
        <v>80</v>
      </c>
      <c r="C41" s="426">
        <f>C11+C18+C40</f>
        <v>586833428</v>
      </c>
      <c r="D41" s="426">
        <f>D11+D18+D40</f>
        <v>573558306</v>
      </c>
      <c r="E41" s="353">
        <f>ROUND(D41/C41*100,2)</f>
        <v>97.74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9.625" style="446" customWidth="1"/>
    <col min="2" max="2" width="6.875" style="446" customWidth="1"/>
    <col min="3" max="3" width="17.125" style="447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 thickBot="1">
      <c r="A2" s="448" t="s">
        <v>87</v>
      </c>
      <c r="B2" s="449" t="s">
        <v>1</v>
      </c>
      <c r="C2" s="450" t="s">
        <v>409</v>
      </c>
      <c r="D2" s="451" t="s">
        <v>410</v>
      </c>
    </row>
    <row r="3" spans="1:4" ht="15.75" customHeight="1">
      <c r="A3" s="452" t="s">
        <v>411</v>
      </c>
      <c r="B3" s="453" t="s">
        <v>59</v>
      </c>
      <c r="C3" s="454"/>
      <c r="D3" s="455"/>
    </row>
    <row r="4" spans="1:4" ht="15.75" customHeight="1">
      <c r="A4" s="456" t="s">
        <v>412</v>
      </c>
      <c r="B4" s="457" t="s">
        <v>60</v>
      </c>
      <c r="C4" s="458"/>
      <c r="D4" s="459"/>
    </row>
    <row r="5" spans="1:4" ht="15.75" customHeight="1">
      <c r="A5" s="456" t="s">
        <v>499</v>
      </c>
      <c r="B5" s="457" t="s">
        <v>130</v>
      </c>
      <c r="C5" s="458">
        <v>1</v>
      </c>
      <c r="D5" s="459"/>
    </row>
    <row r="6" spans="1:4" ht="15.75" customHeight="1">
      <c r="A6" s="456" t="s">
        <v>413</v>
      </c>
      <c r="B6" s="457" t="s">
        <v>132</v>
      </c>
      <c r="C6" s="458">
        <v>1</v>
      </c>
      <c r="D6" s="459"/>
    </row>
    <row r="7" spans="1:4" ht="15.75" customHeight="1">
      <c r="A7" s="456" t="s">
        <v>414</v>
      </c>
      <c r="B7" s="457" t="s">
        <v>133</v>
      </c>
      <c r="C7" s="458">
        <v>1</v>
      </c>
      <c r="D7" s="459"/>
    </row>
    <row r="8" spans="1:4" ht="15.75" customHeight="1">
      <c r="A8" s="456" t="s">
        <v>415</v>
      </c>
      <c r="B8" s="457" t="s">
        <v>134</v>
      </c>
      <c r="C8" s="458" t="s">
        <v>466</v>
      </c>
      <c r="D8" s="459"/>
    </row>
    <row r="9" spans="1:4" ht="15.75" customHeight="1">
      <c r="A9" s="456" t="s">
        <v>416</v>
      </c>
      <c r="B9" s="457" t="s">
        <v>135</v>
      </c>
      <c r="C9" s="458"/>
      <c r="D9" s="459"/>
    </row>
    <row r="10" spans="1:4" ht="15.75" customHeight="1">
      <c r="A10" s="456" t="s">
        <v>417</v>
      </c>
      <c r="B10" s="457" t="s">
        <v>136</v>
      </c>
      <c r="C10" s="458">
        <v>2345</v>
      </c>
      <c r="D10" s="459"/>
    </row>
    <row r="11" spans="1:4" ht="15.75" customHeight="1">
      <c r="A11" s="460"/>
      <c r="B11" s="457" t="s">
        <v>418</v>
      </c>
      <c r="C11" s="458"/>
      <c r="D11" s="459"/>
    </row>
    <row r="12" spans="1:4" ht="15.75" customHeight="1">
      <c r="A12" s="460"/>
      <c r="B12" s="457" t="s">
        <v>419</v>
      </c>
      <c r="C12" s="458"/>
      <c r="D12" s="459"/>
    </row>
    <row r="13" spans="1:4" ht="15.75" customHeight="1">
      <c r="A13" s="460"/>
      <c r="B13" s="457" t="s">
        <v>420</v>
      </c>
      <c r="C13" s="458"/>
      <c r="D13" s="459"/>
    </row>
    <row r="14" spans="1:4" ht="15.75" customHeight="1">
      <c r="A14" s="460"/>
      <c r="B14" s="457" t="s">
        <v>421</v>
      </c>
      <c r="C14" s="458"/>
      <c r="D14" s="459"/>
    </row>
    <row r="15" spans="1:4" ht="15.75" customHeight="1">
      <c r="A15" s="460"/>
      <c r="B15" s="457" t="s">
        <v>422</v>
      </c>
      <c r="C15" s="458"/>
      <c r="D15" s="459"/>
    </row>
    <row r="16" spans="1:4" ht="15.75" customHeight="1">
      <c r="A16" s="460"/>
      <c r="B16" s="457"/>
      <c r="C16" s="458"/>
      <c r="D16" s="459"/>
    </row>
    <row r="17" spans="1:4" ht="15.75" customHeight="1">
      <c r="A17" s="460"/>
      <c r="B17" s="457" t="s">
        <v>423</v>
      </c>
      <c r="C17" s="458"/>
      <c r="D17" s="459"/>
    </row>
    <row r="18" spans="1:4" ht="15.75" customHeight="1">
      <c r="A18" s="460"/>
      <c r="B18" s="457" t="s">
        <v>424</v>
      </c>
      <c r="C18" s="458"/>
      <c r="D18" s="459"/>
    </row>
    <row r="19" spans="1:4" ht="15.75" customHeight="1">
      <c r="A19" s="460"/>
      <c r="B19" s="457" t="s">
        <v>425</v>
      </c>
      <c r="C19" s="458"/>
      <c r="D19" s="459"/>
    </row>
    <row r="20" spans="1:4" ht="15.75" customHeight="1">
      <c r="A20" s="460"/>
      <c r="B20" s="457" t="s">
        <v>426</v>
      </c>
      <c r="C20" s="458"/>
      <c r="D20" s="459"/>
    </row>
    <row r="21" spans="1:4" ht="15.75" customHeight="1">
      <c r="A21" s="460"/>
      <c r="B21" s="457" t="s">
        <v>427</v>
      </c>
      <c r="C21" s="458"/>
      <c r="D21" s="459"/>
    </row>
    <row r="22" spans="1:4" ht="15.75" customHeight="1">
      <c r="A22" s="460"/>
      <c r="B22" s="457" t="s">
        <v>428</v>
      </c>
      <c r="C22" s="458"/>
      <c r="D22" s="459"/>
    </row>
    <row r="23" spans="1:4" ht="15.75" customHeight="1">
      <c r="A23" s="460"/>
      <c r="B23" s="457" t="s">
        <v>429</v>
      </c>
      <c r="C23" s="458"/>
      <c r="D23" s="459"/>
    </row>
    <row r="24" spans="1:4" ht="15.75" customHeight="1">
      <c r="A24" s="460"/>
      <c r="B24" s="457" t="s">
        <v>430</v>
      </c>
      <c r="C24" s="458"/>
      <c r="D24" s="459"/>
    </row>
    <row r="25" spans="1:4" ht="15.75" customHeight="1">
      <c r="A25" s="460"/>
      <c r="B25" s="457" t="s">
        <v>431</v>
      </c>
      <c r="C25" s="458"/>
      <c r="D25" s="459"/>
    </row>
    <row r="26" spans="1:4" ht="15.75" customHeight="1">
      <c r="A26" s="460"/>
      <c r="B26" s="457" t="s">
        <v>432</v>
      </c>
      <c r="C26" s="458"/>
      <c r="D26" s="459"/>
    </row>
    <row r="27" spans="1:4" ht="15.75" customHeight="1">
      <c r="A27" s="460"/>
      <c r="B27" s="457" t="s">
        <v>433</v>
      </c>
      <c r="C27" s="458"/>
      <c r="D27" s="459"/>
    </row>
    <row r="28" spans="1:4" ht="15.75" customHeight="1">
      <c r="A28" s="460"/>
      <c r="B28" s="457" t="s">
        <v>434</v>
      </c>
      <c r="C28" s="458"/>
      <c r="D28" s="459"/>
    </row>
    <row r="29" spans="1:4" ht="15.75" customHeight="1">
      <c r="A29" s="460"/>
      <c r="B29" s="457" t="s">
        <v>435</v>
      </c>
      <c r="C29" s="458"/>
      <c r="D29" s="459"/>
    </row>
    <row r="30" spans="1:4" ht="15.75" customHeight="1">
      <c r="A30" s="460"/>
      <c r="B30" s="457" t="s">
        <v>436</v>
      </c>
      <c r="C30" s="458"/>
      <c r="D30" s="459"/>
    </row>
    <row r="31" spans="1:4" ht="15.75" customHeight="1">
      <c r="A31" s="460"/>
      <c r="B31" s="457" t="s">
        <v>437</v>
      </c>
      <c r="C31" s="458"/>
      <c r="D31" s="459"/>
    </row>
    <row r="32" spans="1:4" ht="15.75" customHeight="1">
      <c r="A32" s="460"/>
      <c r="B32" s="457" t="s">
        <v>438</v>
      </c>
      <c r="C32" s="458"/>
      <c r="D32" s="459"/>
    </row>
    <row r="33" spans="1:4" ht="15.75" customHeight="1">
      <c r="A33" s="460"/>
      <c r="B33" s="457" t="s">
        <v>439</v>
      </c>
      <c r="C33" s="458"/>
      <c r="D33" s="459"/>
    </row>
    <row r="34" spans="1:4" ht="15.75" customHeight="1">
      <c r="A34" s="460"/>
      <c r="B34" s="457" t="s">
        <v>440</v>
      </c>
      <c r="C34" s="458"/>
      <c r="D34" s="459"/>
    </row>
    <row r="35" spans="1:4" ht="15.75" customHeight="1">
      <c r="A35" s="460"/>
      <c r="B35" s="457" t="s">
        <v>441</v>
      </c>
      <c r="C35" s="458"/>
      <c r="D35" s="459"/>
    </row>
    <row r="36" spans="1:4" ht="15.75" customHeight="1" thickBot="1">
      <c r="A36" s="461"/>
      <c r="B36" s="462" t="s">
        <v>442</v>
      </c>
      <c r="C36" s="463"/>
      <c r="D36" s="464"/>
    </row>
    <row r="37" spans="1:4" ht="15.75" customHeight="1" thickBot="1">
      <c r="A37" s="568" t="s">
        <v>78</v>
      </c>
      <c r="B37" s="569"/>
      <c r="C37" s="465"/>
      <c r="D37" s="466">
        <f>SUM(D3:D29)</f>
        <v>0</v>
      </c>
    </row>
    <row r="39" spans="1:4" ht="15.75">
      <c r="A39" s="467"/>
      <c r="B39" s="468"/>
      <c r="C39" s="567"/>
      <c r="D39" s="567"/>
    </row>
    <row r="40" spans="1:4" ht="15.75">
      <c r="A40" s="467"/>
      <c r="B40" s="468"/>
      <c r="C40" s="469"/>
      <c r="D40" s="469"/>
    </row>
    <row r="41" spans="1:4" ht="15.75">
      <c r="A41" s="468"/>
      <c r="B41" s="468"/>
      <c r="C41" s="567"/>
      <c r="D41" s="567"/>
    </row>
    <row r="42" spans="1:2" ht="15.75">
      <c r="A42" s="470"/>
      <c r="B42" s="470"/>
    </row>
    <row r="43" spans="1:3" ht="15.75">
      <c r="A43" s="470"/>
      <c r="B43" s="470"/>
      <c r="C43" s="471"/>
    </row>
  </sheetData>
  <sheetProtection/>
  <mergeCells count="3">
    <mergeCell ref="C39:D39"/>
    <mergeCell ref="C41:D41"/>
    <mergeCell ref="A37:B37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2017. december 31.&amp;R&amp;"Times New Roman,Félkövér"14. sz.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A5" sqref="A5"/>
    </sheetView>
  </sheetViews>
  <sheetFormatPr defaultColWidth="12.00390625" defaultRowHeight="12.75"/>
  <cols>
    <col min="1" max="1" width="51.50390625" style="446" customWidth="1"/>
    <col min="2" max="2" width="6.875" style="446" customWidth="1"/>
    <col min="3" max="3" width="17.125" style="446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>
      <c r="A2" s="472" t="s">
        <v>443</v>
      </c>
      <c r="B2" s="473" t="s">
        <v>1</v>
      </c>
      <c r="C2" s="474" t="s">
        <v>409</v>
      </c>
      <c r="D2" s="475" t="s">
        <v>410</v>
      </c>
    </row>
    <row r="3" spans="1:4" ht="15.75" customHeight="1">
      <c r="A3" s="456" t="s">
        <v>444</v>
      </c>
      <c r="B3" s="457" t="s">
        <v>59</v>
      </c>
      <c r="C3" s="476"/>
      <c r="D3" s="459"/>
    </row>
    <row r="4" spans="1:4" ht="15.75" customHeight="1">
      <c r="A4" s="456" t="s">
        <v>445</v>
      </c>
      <c r="B4" s="457" t="s">
        <v>60</v>
      </c>
      <c r="C4" s="476"/>
      <c r="D4" s="459"/>
    </row>
    <row r="5" spans="1:4" ht="15.75" customHeight="1">
      <c r="A5" s="456" t="s">
        <v>446</v>
      </c>
      <c r="B5" s="457" t="s">
        <v>130</v>
      </c>
      <c r="C5" s="476"/>
      <c r="D5" s="459"/>
    </row>
    <row r="6" spans="1:4" ht="15.75" customHeight="1">
      <c r="A6" s="456" t="s">
        <v>447</v>
      </c>
      <c r="B6" s="457" t="s">
        <v>132</v>
      </c>
      <c r="C6" s="476"/>
      <c r="D6" s="459"/>
    </row>
    <row r="7" spans="1:4" ht="15.75" customHeight="1">
      <c r="A7" s="477" t="s">
        <v>448</v>
      </c>
      <c r="B7" s="457" t="s">
        <v>133</v>
      </c>
      <c r="C7" s="476"/>
      <c r="D7" s="459"/>
    </row>
    <row r="8" spans="1:4" ht="15.75" customHeight="1">
      <c r="A8" s="477"/>
      <c r="B8" s="457" t="s">
        <v>134</v>
      </c>
      <c r="C8" s="476"/>
      <c r="D8" s="459"/>
    </row>
    <row r="9" spans="1:4" ht="15.75" customHeight="1">
      <c r="A9" s="477"/>
      <c r="B9" s="457" t="s">
        <v>135</v>
      </c>
      <c r="C9" s="476"/>
      <c r="D9" s="459"/>
    </row>
    <row r="10" spans="1:4" ht="15.75" customHeight="1">
      <c r="A10" s="477"/>
      <c r="B10" s="457" t="s">
        <v>136</v>
      </c>
      <c r="C10" s="476"/>
      <c r="D10" s="459"/>
    </row>
    <row r="11" spans="1:4" ht="15.75" customHeight="1">
      <c r="A11" s="477"/>
      <c r="B11" s="457" t="s">
        <v>418</v>
      </c>
      <c r="C11" s="476"/>
      <c r="D11" s="459"/>
    </row>
    <row r="12" spans="1:4" ht="15.75" customHeight="1">
      <c r="A12" s="477"/>
      <c r="B12" s="457" t="s">
        <v>419</v>
      </c>
      <c r="C12" s="476"/>
      <c r="D12" s="459"/>
    </row>
    <row r="13" spans="1:4" ht="15.75" customHeight="1">
      <c r="A13" s="477"/>
      <c r="B13" s="457" t="s">
        <v>420</v>
      </c>
      <c r="C13" s="476"/>
      <c r="D13" s="459"/>
    </row>
    <row r="14" spans="1:4" ht="15.75" customHeight="1">
      <c r="A14" s="477"/>
      <c r="B14" s="457" t="s">
        <v>421</v>
      </c>
      <c r="C14" s="476"/>
      <c r="D14" s="459"/>
    </row>
    <row r="15" spans="1:4" ht="15.75" customHeight="1">
      <c r="A15" s="477"/>
      <c r="B15" s="457" t="s">
        <v>422</v>
      </c>
      <c r="C15" s="476"/>
      <c r="D15" s="459"/>
    </row>
    <row r="16" spans="1:4" ht="15.75" customHeight="1">
      <c r="A16" s="477"/>
      <c r="B16" s="457" t="s">
        <v>423</v>
      </c>
      <c r="C16" s="476"/>
      <c r="D16" s="459"/>
    </row>
    <row r="17" spans="1:4" ht="15.75" customHeight="1">
      <c r="A17" s="477"/>
      <c r="B17" s="457" t="s">
        <v>424</v>
      </c>
      <c r="C17" s="476"/>
      <c r="D17" s="459"/>
    </row>
    <row r="18" spans="1:4" ht="15.75" customHeight="1">
      <c r="A18" s="477"/>
      <c r="B18" s="457" t="s">
        <v>425</v>
      </c>
      <c r="C18" s="476"/>
      <c r="D18" s="459"/>
    </row>
    <row r="19" spans="1:4" ht="15.75" customHeight="1">
      <c r="A19" s="477"/>
      <c r="B19" s="457" t="s">
        <v>426</v>
      </c>
      <c r="C19" s="476"/>
      <c r="D19" s="459"/>
    </row>
    <row r="20" spans="1:4" ht="15.75" customHeight="1">
      <c r="A20" s="477"/>
      <c r="B20" s="457" t="s">
        <v>427</v>
      </c>
      <c r="C20" s="476"/>
      <c r="D20" s="459"/>
    </row>
    <row r="21" spans="1:4" ht="15.75" customHeight="1">
      <c r="A21" s="477"/>
      <c r="B21" s="457" t="s">
        <v>428</v>
      </c>
      <c r="C21" s="476"/>
      <c r="D21" s="459"/>
    </row>
    <row r="22" spans="1:4" ht="15.75" customHeight="1">
      <c r="A22" s="477"/>
      <c r="B22" s="457" t="s">
        <v>429</v>
      </c>
      <c r="C22" s="476"/>
      <c r="D22" s="459"/>
    </row>
    <row r="23" spans="1:4" ht="15.75" customHeight="1">
      <c r="A23" s="477"/>
      <c r="B23" s="457" t="s">
        <v>430</v>
      </c>
      <c r="C23" s="476"/>
      <c r="D23" s="459"/>
    </row>
    <row r="24" spans="1:4" ht="15.75" customHeight="1">
      <c r="A24" s="477"/>
      <c r="B24" s="457" t="s">
        <v>431</v>
      </c>
      <c r="C24" s="476"/>
      <c r="D24" s="459"/>
    </row>
    <row r="25" spans="1:4" ht="15.75" customHeight="1">
      <c r="A25" s="477"/>
      <c r="B25" s="457" t="s">
        <v>432</v>
      </c>
      <c r="C25" s="476"/>
      <c r="D25" s="459"/>
    </row>
    <row r="26" spans="1:4" ht="15.75" customHeight="1">
      <c r="A26" s="477"/>
      <c r="B26" s="457" t="s">
        <v>433</v>
      </c>
      <c r="C26" s="476"/>
      <c r="D26" s="459"/>
    </row>
    <row r="27" spans="1:4" ht="15.75" customHeight="1">
      <c r="A27" s="477"/>
      <c r="B27" s="457" t="s">
        <v>434</v>
      </c>
      <c r="C27" s="476"/>
      <c r="D27" s="459"/>
    </row>
    <row r="28" spans="1:4" ht="15.75" customHeight="1">
      <c r="A28" s="477"/>
      <c r="B28" s="457" t="s">
        <v>435</v>
      </c>
      <c r="C28" s="476"/>
      <c r="D28" s="459"/>
    </row>
    <row r="29" spans="1:4" ht="15.75" customHeight="1">
      <c r="A29" s="477"/>
      <c r="B29" s="457" t="s">
        <v>436</v>
      </c>
      <c r="C29" s="476"/>
      <c r="D29" s="459"/>
    </row>
    <row r="30" spans="1:4" ht="15.75" customHeight="1">
      <c r="A30" s="477"/>
      <c r="B30" s="457" t="s">
        <v>437</v>
      </c>
      <c r="C30" s="476"/>
      <c r="D30" s="459"/>
    </row>
    <row r="31" spans="1:4" ht="15.75" customHeight="1">
      <c r="A31" s="477"/>
      <c r="B31" s="457" t="s">
        <v>438</v>
      </c>
      <c r="C31" s="476"/>
      <c r="D31" s="459"/>
    </row>
    <row r="32" spans="1:4" ht="15.75" customHeight="1">
      <c r="A32" s="477"/>
      <c r="B32" s="457" t="s">
        <v>439</v>
      </c>
      <c r="C32" s="476"/>
      <c r="D32" s="459"/>
    </row>
    <row r="33" spans="1:4" ht="15.75" customHeight="1">
      <c r="A33" s="477"/>
      <c r="B33" s="457" t="s">
        <v>440</v>
      </c>
      <c r="C33" s="476"/>
      <c r="D33" s="459"/>
    </row>
    <row r="34" spans="1:4" ht="15.75" customHeight="1">
      <c r="A34" s="477"/>
      <c r="B34" s="457" t="s">
        <v>441</v>
      </c>
      <c r="C34" s="476"/>
      <c r="D34" s="459"/>
    </row>
    <row r="35" spans="1:4" ht="15.75" customHeight="1" thickBot="1">
      <c r="A35" s="478"/>
      <c r="B35" s="462" t="s">
        <v>442</v>
      </c>
      <c r="C35" s="479"/>
      <c r="D35" s="464"/>
    </row>
    <row r="36" spans="1:4" ht="15.75" customHeight="1" thickBot="1">
      <c r="A36" s="570" t="s">
        <v>78</v>
      </c>
      <c r="B36" s="571"/>
      <c r="C36" s="480"/>
      <c r="D36" s="466">
        <f>SUM(D3:D35)</f>
        <v>0</v>
      </c>
    </row>
    <row r="38" spans="1:4" ht="15.75">
      <c r="A38" s="467"/>
      <c r="B38" s="468"/>
      <c r="C38" s="567"/>
      <c r="D38" s="567"/>
    </row>
    <row r="39" spans="1:4" ht="15.75">
      <c r="A39" s="467"/>
      <c r="B39" s="468"/>
      <c r="C39" s="469"/>
      <c r="D39" s="469"/>
    </row>
    <row r="40" spans="1:4" ht="15.75">
      <c r="A40" s="468"/>
      <c r="B40" s="468"/>
      <c r="C40" s="567"/>
      <c r="D40" s="567"/>
    </row>
    <row r="41" spans="1:2" ht="15.75">
      <c r="A41" s="470"/>
      <c r="B41" s="470"/>
    </row>
    <row r="42" spans="1:3" ht="15.75">
      <c r="A42" s="470"/>
      <c r="B42" s="470"/>
      <c r="C42" s="470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2017. december 31.&amp;R15.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625" style="481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2" t="s">
        <v>449</v>
      </c>
    </row>
    <row r="2" spans="1:4" s="486" customFormat="1" ht="37.5" customHeight="1" thickBot="1">
      <c r="A2" s="483" t="s">
        <v>125</v>
      </c>
      <c r="B2" s="484" t="s">
        <v>70</v>
      </c>
      <c r="C2" s="484" t="s">
        <v>450</v>
      </c>
      <c r="D2" s="485" t="s">
        <v>451</v>
      </c>
    </row>
    <row r="3" spans="1:4" s="487" customFormat="1" ht="15" customHeight="1" thickBot="1">
      <c r="A3" s="483">
        <v>1</v>
      </c>
      <c r="B3" s="484">
        <v>2</v>
      </c>
      <c r="C3" s="484">
        <v>3</v>
      </c>
      <c r="D3" s="485">
        <v>4</v>
      </c>
    </row>
    <row r="4" spans="1:4" ht="15" customHeight="1">
      <c r="A4" s="488" t="s">
        <v>59</v>
      </c>
      <c r="B4" s="489" t="s">
        <v>250</v>
      </c>
      <c r="C4" s="490"/>
      <c r="D4" s="491"/>
    </row>
    <row r="5" spans="1:4" ht="15" customHeight="1">
      <c r="A5" s="492" t="s">
        <v>60</v>
      </c>
      <c r="B5" s="493" t="s">
        <v>474</v>
      </c>
      <c r="C5" s="494"/>
      <c r="D5" s="495">
        <v>45000</v>
      </c>
    </row>
    <row r="6" spans="1:4" ht="15" customHeight="1">
      <c r="A6" s="492" t="s">
        <v>130</v>
      </c>
      <c r="B6" s="493" t="s">
        <v>251</v>
      </c>
      <c r="C6" s="494">
        <v>62800</v>
      </c>
      <c r="D6" s="495"/>
    </row>
    <row r="7" spans="1:4" ht="15" customHeight="1">
      <c r="A7" s="492" t="s">
        <v>132</v>
      </c>
      <c r="B7" s="493" t="s">
        <v>465</v>
      </c>
      <c r="C7" s="494"/>
      <c r="D7" s="495"/>
    </row>
    <row r="8" spans="1:4" ht="15" customHeight="1">
      <c r="A8" s="492" t="s">
        <v>133</v>
      </c>
      <c r="B8" s="493" t="s">
        <v>475</v>
      </c>
      <c r="C8" s="494">
        <v>120000</v>
      </c>
      <c r="D8" s="495"/>
    </row>
    <row r="9" spans="1:4" ht="15" customHeight="1">
      <c r="A9" s="492" t="s">
        <v>135</v>
      </c>
      <c r="B9" s="493"/>
      <c r="C9" s="494"/>
      <c r="D9" s="495"/>
    </row>
    <row r="10" spans="1:4" ht="15" customHeight="1">
      <c r="A10" s="492" t="s">
        <v>136</v>
      </c>
      <c r="B10" s="493"/>
      <c r="C10" s="494"/>
      <c r="D10" s="495"/>
    </row>
    <row r="11" spans="1:4" ht="15" customHeight="1">
      <c r="A11" s="492" t="s">
        <v>418</v>
      </c>
      <c r="B11" s="493"/>
      <c r="C11" s="494"/>
      <c r="D11" s="495"/>
    </row>
    <row r="12" spans="1:4" ht="15" customHeight="1">
      <c r="A12" s="492" t="s">
        <v>419</v>
      </c>
      <c r="B12" s="493"/>
      <c r="C12" s="494"/>
      <c r="D12" s="495"/>
    </row>
    <row r="13" spans="1:4" ht="15" customHeight="1">
      <c r="A13" s="492" t="s">
        <v>420</v>
      </c>
      <c r="B13" s="493"/>
      <c r="C13" s="494"/>
      <c r="D13" s="495"/>
    </row>
    <row r="14" spans="1:4" ht="15" customHeight="1">
      <c r="A14" s="492" t="s">
        <v>421</v>
      </c>
      <c r="B14" s="493"/>
      <c r="C14" s="494"/>
      <c r="D14" s="495"/>
    </row>
    <row r="15" spans="1:4" ht="15" customHeight="1">
      <c r="A15" s="492" t="s">
        <v>422</v>
      </c>
      <c r="B15" s="493"/>
      <c r="C15" s="494"/>
      <c r="D15" s="495"/>
    </row>
    <row r="16" spans="1:4" ht="15" customHeight="1">
      <c r="A16" s="492" t="s">
        <v>423</v>
      </c>
      <c r="B16" s="493"/>
      <c r="C16" s="494"/>
      <c r="D16" s="495"/>
    </row>
    <row r="17" spans="1:4" ht="15" customHeight="1">
      <c r="A17" s="492" t="s">
        <v>424</v>
      </c>
      <c r="B17" s="493"/>
      <c r="C17" s="494"/>
      <c r="D17" s="495"/>
    </row>
    <row r="18" spans="1:4" ht="15" customHeight="1">
      <c r="A18" s="492" t="s">
        <v>425</v>
      </c>
      <c r="B18" s="493"/>
      <c r="C18" s="494"/>
      <c r="D18" s="495"/>
    </row>
    <row r="19" spans="1:4" ht="15" customHeight="1">
      <c r="A19" s="492" t="s">
        <v>426</v>
      </c>
      <c r="B19" s="493"/>
      <c r="C19" s="494"/>
      <c r="D19" s="495"/>
    </row>
    <row r="20" spans="1:4" ht="15" customHeight="1">
      <c r="A20" s="492" t="s">
        <v>427</v>
      </c>
      <c r="B20" s="493"/>
      <c r="C20" s="494"/>
      <c r="D20" s="495"/>
    </row>
    <row r="21" spans="1:4" ht="15" customHeight="1">
      <c r="A21" s="492" t="s">
        <v>428</v>
      </c>
      <c r="B21" s="493"/>
      <c r="C21" s="494"/>
      <c r="D21" s="495"/>
    </row>
    <row r="22" spans="1:4" ht="15" customHeight="1">
      <c r="A22" s="492" t="s">
        <v>429</v>
      </c>
      <c r="B22" s="493"/>
      <c r="C22" s="494"/>
      <c r="D22" s="495"/>
    </row>
    <row r="23" spans="1:4" ht="15" customHeight="1">
      <c r="A23" s="492" t="s">
        <v>430</v>
      </c>
      <c r="B23" s="493"/>
      <c r="C23" s="494"/>
      <c r="D23" s="495"/>
    </row>
    <row r="24" spans="1:4" ht="15" customHeight="1" thickBot="1">
      <c r="A24" s="492" t="s">
        <v>431</v>
      </c>
      <c r="B24" s="493"/>
      <c r="C24" s="494"/>
      <c r="D24" s="495"/>
    </row>
    <row r="25" spans="1:4" ht="15" customHeight="1" thickBot="1">
      <c r="A25" s="496" t="s">
        <v>432</v>
      </c>
      <c r="B25" s="497" t="s">
        <v>78</v>
      </c>
      <c r="C25" s="498">
        <f>SUM(C4:C24)</f>
        <v>182800</v>
      </c>
      <c r="D25" s="499">
        <f>SUM(D4:D24)</f>
        <v>45000</v>
      </c>
    </row>
    <row r="33" ht="12.75">
      <c r="B33" s="481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7.50390625" style="524" bestFit="1" customWidth="1"/>
    <col min="2" max="2" width="20.625" style="516" customWidth="1"/>
    <col min="3" max="3" width="24.50390625" style="516" customWidth="1"/>
    <col min="4" max="4" width="19.00390625" style="516" customWidth="1"/>
    <col min="5" max="16384" width="9.375" style="516" customWidth="1"/>
  </cols>
  <sheetData>
    <row r="4" spans="1:3" s="508" customFormat="1" ht="24" customHeight="1" thickBot="1">
      <c r="A4" s="507"/>
      <c r="B4" s="572" t="s">
        <v>503</v>
      </c>
      <c r="C4" s="572"/>
    </row>
    <row r="5" spans="1:3" s="512" customFormat="1" ht="22.5" customHeight="1" thickBot="1">
      <c r="A5" s="509" t="s">
        <v>453</v>
      </c>
      <c r="B5" s="510" t="s">
        <v>454</v>
      </c>
      <c r="C5" s="511" t="s">
        <v>455</v>
      </c>
    </row>
    <row r="6" spans="1:3" ht="34.5" customHeight="1">
      <c r="A6" s="513"/>
      <c r="B6" s="514"/>
      <c r="C6" s="515"/>
    </row>
    <row r="7" spans="1:3" ht="30" customHeight="1">
      <c r="A7" s="517"/>
      <c r="B7" s="518"/>
      <c r="C7" s="519"/>
    </row>
    <row r="8" spans="1:3" ht="26.25" customHeight="1">
      <c r="A8" s="520"/>
      <c r="B8" s="518"/>
      <c r="C8" s="519"/>
    </row>
    <row r="9" spans="1:3" ht="26.25" customHeight="1">
      <c r="A9" s="520"/>
      <c r="B9" s="518"/>
      <c r="C9" s="519"/>
    </row>
    <row r="10" spans="1:3" ht="31.5" customHeight="1">
      <c r="A10" s="520"/>
      <c r="B10" s="518"/>
      <c r="C10" s="519"/>
    </row>
    <row r="11" spans="1:3" ht="18" customHeight="1" thickBot="1">
      <c r="A11" s="517"/>
      <c r="B11" s="518"/>
      <c r="C11" s="519"/>
    </row>
    <row r="12" spans="1:3" ht="25.5" customHeight="1" thickBot="1">
      <c r="A12" s="521" t="s">
        <v>456</v>
      </c>
      <c r="B12" s="522">
        <f>SUM(B6:B11)</f>
        <v>0</v>
      </c>
      <c r="C12" s="523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 Község Önkormányzatának EU-s eszközök támogatásával megvalósuló projektjei
&amp;R&amp;"Times New Roman CE,Félkövér dőlt"&amp;11 17.számú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43">
      <selection activeCell="D43" sqref="D43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8" t="s">
        <v>503</v>
      </c>
      <c r="E1" s="538"/>
    </row>
    <row r="2" spans="1:5" s="8" customFormat="1" ht="31.5" customHeight="1">
      <c r="A2" s="534" t="s">
        <v>12</v>
      </c>
      <c r="B2" s="536" t="s">
        <v>1</v>
      </c>
      <c r="C2" s="50" t="s">
        <v>68</v>
      </c>
      <c r="D2" s="51" t="s">
        <v>3</v>
      </c>
      <c r="E2" s="51" t="s">
        <v>4</v>
      </c>
    </row>
    <row r="3" spans="1:5" s="8" customFormat="1" ht="13.5" customHeight="1" thickBot="1">
      <c r="A3" s="535"/>
      <c r="B3" s="537"/>
      <c r="C3" s="52" t="s">
        <v>5</v>
      </c>
      <c r="D3" s="53"/>
      <c r="E3" s="54" t="s">
        <v>6</v>
      </c>
    </row>
    <row r="4" spans="1:5" s="9" customFormat="1" ht="13.5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ht="12.75" customHeight="1">
      <c r="A5" s="40" t="s">
        <v>491</v>
      </c>
      <c r="B5" s="4">
        <v>61</v>
      </c>
      <c r="C5" s="97">
        <v>542074352</v>
      </c>
      <c r="D5" s="98">
        <v>542074352</v>
      </c>
      <c r="E5" s="58">
        <f aca="true" t="shared" si="0" ref="E5:E60">IF(C5&lt;&gt;0,ROUND(D5*100/C5,2),"-    ")</f>
        <v>100</v>
      </c>
    </row>
    <row r="6" spans="1:5" ht="12.75">
      <c r="A6" s="42" t="s">
        <v>487</v>
      </c>
      <c r="B6" s="5">
        <v>62</v>
      </c>
      <c r="C6" s="99">
        <v>42964633</v>
      </c>
      <c r="D6" s="100">
        <v>40753304</v>
      </c>
      <c r="E6" s="59">
        <f t="shared" si="0"/>
        <v>94.85</v>
      </c>
    </row>
    <row r="7" spans="1:5" ht="13.5" thickBot="1">
      <c r="A7" s="233" t="s">
        <v>488</v>
      </c>
      <c r="B7" s="234">
        <v>63</v>
      </c>
      <c r="C7" s="99">
        <v>-2211329</v>
      </c>
      <c r="D7" s="100">
        <v>-12269069</v>
      </c>
      <c r="E7" s="59">
        <f t="shared" si="0"/>
        <v>554.83</v>
      </c>
    </row>
    <row r="8" spans="1:5" ht="12.75" customHeight="1" thickBot="1">
      <c r="A8" s="236" t="s">
        <v>200</v>
      </c>
      <c r="B8" s="227">
        <v>64</v>
      </c>
      <c r="C8" s="103">
        <f>SUM(C5:C7)</f>
        <v>582827656</v>
      </c>
      <c r="D8" s="166">
        <f>SUM(D5:D7)</f>
        <v>570558587</v>
      </c>
      <c r="E8" s="60">
        <f t="shared" si="0"/>
        <v>97.89</v>
      </c>
    </row>
    <row r="9" spans="1:5" ht="14.25" customHeight="1">
      <c r="A9" s="44" t="s">
        <v>202</v>
      </c>
      <c r="B9" s="235">
        <v>65</v>
      </c>
      <c r="C9" s="228"/>
      <c r="D9" s="228"/>
      <c r="E9" s="61" t="str">
        <f t="shared" si="0"/>
        <v>-    </v>
      </c>
    </row>
    <row r="10" spans="1:5" ht="14.25" customHeight="1">
      <c r="A10" s="42" t="s">
        <v>201</v>
      </c>
      <c r="B10" s="10">
        <v>66</v>
      </c>
      <c r="C10" s="104"/>
      <c r="D10" s="104"/>
      <c r="E10" s="61" t="str">
        <f>IF(C10&lt;&gt;0,ROUND(D10*100/C10,2),"-    ")</f>
        <v>-    </v>
      </c>
    </row>
    <row r="11" spans="1:5" ht="14.25" customHeight="1">
      <c r="A11" s="42" t="s">
        <v>210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203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204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205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206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207</v>
      </c>
      <c r="B16" s="56">
        <v>72</v>
      </c>
      <c r="C16" s="95">
        <f>C9+C12+C13+C14+C15</f>
        <v>0</v>
      </c>
      <c r="D16" s="95">
        <f>D9+D12+D13+D14+D15</f>
        <v>0</v>
      </c>
      <c r="E16" s="60" t="str">
        <f t="shared" si="0"/>
        <v>-    </v>
      </c>
    </row>
    <row r="17" spans="1:5" ht="15.75" customHeight="1">
      <c r="A17" s="46" t="s">
        <v>211</v>
      </c>
      <c r="B17" s="10">
        <v>73</v>
      </c>
      <c r="C17" s="228">
        <f>SUM(C18:C19)</f>
        <v>0</v>
      </c>
      <c r="D17" s="228">
        <f>SUM(D18:D19)</f>
        <v>0</v>
      </c>
      <c r="E17" s="61" t="str">
        <f t="shared" si="0"/>
        <v>-    </v>
      </c>
    </row>
    <row r="18" spans="1:5" ht="15.75" customHeight="1">
      <c r="A18" s="46" t="s">
        <v>208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209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212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213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214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8" t="s">
        <v>215</v>
      </c>
      <c r="B23" s="225">
        <v>79</v>
      </c>
      <c r="C23" s="237">
        <f>C17+C20+C21+C22</f>
        <v>0</v>
      </c>
      <c r="D23" s="237">
        <f>D17+D20+D21+D22</f>
        <v>0</v>
      </c>
      <c r="E23" s="221" t="str">
        <f t="shared" si="0"/>
        <v>-    </v>
      </c>
    </row>
    <row r="24" spans="1:5" ht="13.5" thickBot="1">
      <c r="A24" s="222" t="s">
        <v>216</v>
      </c>
      <c r="B24" s="227">
        <v>80</v>
      </c>
      <c r="C24" s="103">
        <f>C16+C23</f>
        <v>0</v>
      </c>
      <c r="D24" s="166">
        <f>D16+D23</f>
        <v>0</v>
      </c>
      <c r="E24" s="60" t="str">
        <f t="shared" si="0"/>
        <v>-    </v>
      </c>
    </row>
    <row r="25" spans="1:5" ht="12.75">
      <c r="A25" s="226" t="s">
        <v>217</v>
      </c>
      <c r="B25" s="235">
        <v>81</v>
      </c>
      <c r="C25" s="93"/>
      <c r="D25" s="104"/>
      <c r="E25" s="61" t="str">
        <f t="shared" si="0"/>
        <v>-    </v>
      </c>
    </row>
    <row r="26" spans="1:5" ht="12.75">
      <c r="A26" s="46" t="s">
        <v>218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219</v>
      </c>
      <c r="B27" s="10">
        <v>83</v>
      </c>
      <c r="C27" s="92"/>
      <c r="D27" s="105"/>
      <c r="E27" s="62"/>
    </row>
    <row r="28" spans="1:5" ht="12.75">
      <c r="A28" s="46" t="s">
        <v>220</v>
      </c>
      <c r="B28" s="10">
        <v>84</v>
      </c>
      <c r="C28" s="92"/>
      <c r="D28" s="105"/>
      <c r="E28" s="62" t="str">
        <f t="shared" si="0"/>
        <v>-    </v>
      </c>
    </row>
    <row r="29" spans="1:5" ht="12.75">
      <c r="A29" s="46" t="s">
        <v>221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222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223</v>
      </c>
      <c r="B31" s="56">
        <v>87</v>
      </c>
      <c r="C31" s="95">
        <f>SUM(C25:C30)</f>
        <v>0</v>
      </c>
      <c r="D31" s="165">
        <f>SUM(D25:D30)</f>
        <v>0</v>
      </c>
      <c r="E31" s="60" t="str">
        <f t="shared" si="0"/>
        <v>-    </v>
      </c>
    </row>
    <row r="32" spans="1:5" ht="12.75">
      <c r="A32" s="46" t="s">
        <v>502</v>
      </c>
      <c r="B32" s="10">
        <v>88</v>
      </c>
      <c r="C32" s="93">
        <v>95839</v>
      </c>
      <c r="D32" s="104"/>
      <c r="E32" s="61">
        <f t="shared" si="0"/>
        <v>0</v>
      </c>
    </row>
    <row r="33" spans="1:5" ht="12.75">
      <c r="A33" s="46" t="s">
        <v>489</v>
      </c>
      <c r="B33" s="10">
        <v>89</v>
      </c>
      <c r="C33" s="92">
        <v>76340</v>
      </c>
      <c r="D33" s="105">
        <v>508557</v>
      </c>
      <c r="E33" s="62">
        <f t="shared" si="0"/>
        <v>666.17</v>
      </c>
    </row>
    <row r="34" spans="1:5" ht="12.75" customHeight="1">
      <c r="A34" s="46" t="s">
        <v>224</v>
      </c>
      <c r="B34" s="10">
        <v>90</v>
      </c>
      <c r="C34" s="229"/>
      <c r="D34" s="229"/>
      <c r="E34" s="62" t="str">
        <f>IF(C34&lt;&gt;0,ROUND(D34*100/C34,2),"-    ")</f>
        <v>-    </v>
      </c>
    </row>
    <row r="35" spans="1:5" ht="12.75" customHeight="1">
      <c r="A35" s="46" t="s">
        <v>56</v>
      </c>
      <c r="B35" s="10">
        <v>91</v>
      </c>
      <c r="C35" s="107"/>
      <c r="D35" s="105"/>
      <c r="E35" s="62" t="str">
        <f>IF(C35&lt;&gt;0,ROUND(D35*100/C35,2),"-    ")</f>
        <v>-    </v>
      </c>
    </row>
    <row r="36" spans="1:5" ht="12.75" customHeight="1">
      <c r="A36" s="46" t="s">
        <v>57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225</v>
      </c>
      <c r="B37" s="10">
        <v>93</v>
      </c>
      <c r="C37" s="106">
        <v>3833593</v>
      </c>
      <c r="D37" s="100">
        <v>2491162</v>
      </c>
      <c r="E37" s="62">
        <f t="shared" si="0"/>
        <v>64.98</v>
      </c>
    </row>
    <row r="38" spans="1:5" ht="12.75" customHeight="1">
      <c r="A38" s="46" t="s">
        <v>226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230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227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228</v>
      </c>
      <c r="B41" s="10">
        <v>97</v>
      </c>
      <c r="C41" s="107"/>
      <c r="D41" s="92"/>
      <c r="E41" s="62" t="str">
        <f t="shared" si="0"/>
        <v>-    </v>
      </c>
    </row>
    <row r="42" spans="1:5" ht="12.75" customHeight="1">
      <c r="A42" s="46" t="s">
        <v>229</v>
      </c>
      <c r="B42" s="10">
        <v>98</v>
      </c>
      <c r="C42" s="107">
        <v>3833593</v>
      </c>
      <c r="D42" s="92">
        <v>2491162</v>
      </c>
      <c r="E42" s="62">
        <f t="shared" si="0"/>
        <v>64.98</v>
      </c>
    </row>
    <row r="43" spans="1:5" ht="12.75" customHeight="1">
      <c r="A43" s="46" t="s">
        <v>231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238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237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239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236</v>
      </c>
      <c r="B47" s="10">
        <v>103</v>
      </c>
      <c r="C47" s="107"/>
      <c r="D47" s="92"/>
      <c r="E47" s="62" t="str">
        <f>IF(C47&lt;&gt;0,ROUND(D47*100/C47,2),"-    ")</f>
        <v>-    </v>
      </c>
    </row>
    <row r="48" spans="1:5" ht="15.75" customHeight="1">
      <c r="A48" s="46" t="s">
        <v>235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234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7" t="s">
        <v>233</v>
      </c>
      <c r="B50" s="10">
        <v>106</v>
      </c>
      <c r="C50" s="107"/>
      <c r="D50" s="92"/>
      <c r="E50" s="62" t="str">
        <f t="shared" si="0"/>
        <v>-    </v>
      </c>
    </row>
    <row r="51" spans="1:5" ht="12.75" customHeight="1" thickBot="1">
      <c r="A51" s="167" t="s">
        <v>232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240</v>
      </c>
      <c r="B52" s="56">
        <v>108</v>
      </c>
      <c r="C52" s="95">
        <f>C32+C33+C34+C37</f>
        <v>4005772</v>
      </c>
      <c r="D52" s="165">
        <f>D32+D33+D34+D37</f>
        <v>2999719</v>
      </c>
      <c r="E52" s="60">
        <f t="shared" si="0"/>
        <v>74.88</v>
      </c>
    </row>
    <row r="53" spans="1:5" ht="12.75">
      <c r="A53" s="46" t="s">
        <v>490</v>
      </c>
      <c r="B53" s="10">
        <v>109</v>
      </c>
      <c r="C53" s="93"/>
      <c r="D53" s="104"/>
      <c r="E53" s="61" t="str">
        <f t="shared" si="0"/>
        <v>-    </v>
      </c>
    </row>
    <row r="54" spans="1:5" ht="12.75">
      <c r="A54" s="46" t="s">
        <v>241</v>
      </c>
      <c r="B54" s="10">
        <v>110</v>
      </c>
      <c r="C54" s="92"/>
      <c r="D54" s="105"/>
      <c r="E54" s="62" t="str">
        <f t="shared" si="0"/>
        <v>-    </v>
      </c>
    </row>
    <row r="55" spans="1:5" ht="12" customHeight="1">
      <c r="A55" s="46" t="s">
        <v>242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243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244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245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8" t="s">
        <v>246</v>
      </c>
      <c r="B59" s="225">
        <v>115</v>
      </c>
      <c r="C59" s="237">
        <f>SUM(C53:C56)</f>
        <v>0</v>
      </c>
      <c r="D59" s="238">
        <f>SUM(D53:D56)</f>
        <v>0</v>
      </c>
      <c r="E59" s="221" t="str">
        <f t="shared" si="0"/>
        <v>-    </v>
      </c>
    </row>
    <row r="60" spans="1:5" ht="13.5" thickBot="1">
      <c r="A60" s="222" t="s">
        <v>247</v>
      </c>
      <c r="B60" s="227">
        <v>116</v>
      </c>
      <c r="C60" s="103">
        <f>C31+C52+C59</f>
        <v>4005772</v>
      </c>
      <c r="D60" s="166">
        <f>D31+D52+D59</f>
        <v>2999719</v>
      </c>
      <c r="E60" s="60">
        <f t="shared" si="0"/>
        <v>74.88</v>
      </c>
    </row>
    <row r="61" spans="1:5" ht="17.25" customHeight="1" thickBot="1">
      <c r="A61" s="65" t="s">
        <v>248</v>
      </c>
      <c r="B61" s="227">
        <v>117</v>
      </c>
      <c r="C61" s="103">
        <f>C8+C24+C60</f>
        <v>586833428</v>
      </c>
      <c r="D61" s="166">
        <f>D8+D24+D60</f>
        <v>573558306</v>
      </c>
      <c r="E61" s="60">
        <f>IF(C61&lt;&gt;0,ROUND(D61*100/C61,2),"-    ")</f>
        <v>97.74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80" r:id="rId1"/>
  <headerFooter alignWithMargins="0">
    <oddHeader>&amp;C&amp;"Times New Roman CE,Félkövér"&amp;16M É R L E G
 2016. december 31.
Fácánkert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58</v>
      </c>
      <c r="C1" s="81" t="s">
        <v>2</v>
      </c>
      <c r="D1" s="47" t="s">
        <v>3</v>
      </c>
    </row>
    <row r="2" spans="1:4" ht="25.5" customHeight="1">
      <c r="A2" s="79" t="s">
        <v>59</v>
      </c>
      <c r="B2" s="86" t="s">
        <v>0</v>
      </c>
      <c r="C2" s="82">
        <v>586833428</v>
      </c>
      <c r="D2" s="88">
        <f>ESZKÖZÖK!D64</f>
        <v>573558306</v>
      </c>
    </row>
    <row r="3" spans="1:4" ht="30" customHeight="1" thickBot="1">
      <c r="A3" s="80" t="s">
        <v>60</v>
      </c>
      <c r="B3" s="87" t="s">
        <v>12</v>
      </c>
      <c r="C3" s="83">
        <f>FORRÁSOK!C61</f>
        <v>586833428</v>
      </c>
      <c r="D3" s="89">
        <f>FORRÁSOK!D61</f>
        <v>573558306</v>
      </c>
    </row>
    <row r="4" spans="1:4" ht="31.5" customHeight="1" thickBot="1">
      <c r="A4" s="75" t="s">
        <v>61</v>
      </c>
      <c r="B4" s="85" t="s">
        <v>62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63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8" activePane="bottomLeft" state="frozen"/>
      <selection pane="topLeft" activeCell="B5" sqref="B5"/>
      <selection pane="bottomLeft" activeCell="C7" sqref="C7"/>
    </sheetView>
  </sheetViews>
  <sheetFormatPr defaultColWidth="9.00390625" defaultRowHeight="12.75"/>
  <cols>
    <col min="1" max="1" width="49.125" style="21" customWidth="1"/>
    <col min="2" max="3" width="15.87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510</v>
      </c>
      <c r="C1" s="17" t="s">
        <v>115</v>
      </c>
      <c r="D1" s="18" t="s">
        <v>14</v>
      </c>
    </row>
    <row r="2" spans="1:4" ht="18" customHeight="1">
      <c r="A2" s="19" t="s">
        <v>15</v>
      </c>
      <c r="B2" s="20">
        <f>ESZKÖZÖK!C11</f>
        <v>122714</v>
      </c>
      <c r="C2" s="20">
        <f>ESZKÖZÖK!D11</f>
        <v>676172</v>
      </c>
      <c r="D2" s="196">
        <f aca="true" t="shared" si="0" ref="D2:D13">IF(B2&lt;&gt;0,ROUND(C2*100/B2,2),"-    ")</f>
        <v>551.01</v>
      </c>
    </row>
    <row r="3" spans="1:4" ht="18" customHeight="1">
      <c r="A3" s="22" t="s">
        <v>16</v>
      </c>
      <c r="B3" s="20">
        <v>573137148</v>
      </c>
      <c r="C3" s="20">
        <v>561519356</v>
      </c>
      <c r="D3" s="197">
        <f>IF(B3&lt;&gt;0,ROUND(C3*100/B3,2),"-    ")</f>
        <v>97.97</v>
      </c>
    </row>
    <row r="4" spans="1:4" ht="18" customHeight="1">
      <c r="A4" s="22" t="s">
        <v>17</v>
      </c>
      <c r="B4" s="23">
        <f>ESZKÖZÖK!C27</f>
        <v>1200000</v>
      </c>
      <c r="C4" s="23">
        <f>ESZKÖZÖK!D27</f>
        <v>1200000</v>
      </c>
      <c r="D4" s="197">
        <f t="shared" si="0"/>
        <v>100</v>
      </c>
    </row>
    <row r="5" spans="1:4" ht="18" customHeight="1" thickBot="1">
      <c r="A5" s="24" t="s">
        <v>18</v>
      </c>
      <c r="B5" s="25">
        <f>ESZKÖZÖK!C33</f>
        <v>0</v>
      </c>
      <c r="C5" s="25">
        <f>ESZKÖZÖK!D33</f>
        <v>0</v>
      </c>
      <c r="D5" s="198" t="str">
        <f t="shared" si="0"/>
        <v>-    </v>
      </c>
    </row>
    <row r="6" spans="1:4" s="26" customFormat="1" ht="18" customHeight="1" thickBot="1">
      <c r="A6" s="154" t="s">
        <v>19</v>
      </c>
      <c r="B6" s="155">
        <v>574484817</v>
      </c>
      <c r="C6" s="155">
        <v>562842070</v>
      </c>
      <c r="D6" s="199">
        <f t="shared" si="0"/>
        <v>97.97</v>
      </c>
    </row>
    <row r="7" spans="1:4" ht="18" customHeight="1">
      <c r="A7" s="19" t="s">
        <v>20</v>
      </c>
      <c r="B7" s="20">
        <f>ESZKÖZÖK!C41</f>
        <v>0</v>
      </c>
      <c r="C7" s="20">
        <f>ESZKÖZÖK!D41</f>
        <v>0</v>
      </c>
      <c r="D7" s="196" t="str">
        <f t="shared" si="0"/>
        <v>-    </v>
      </c>
    </row>
    <row r="8" spans="1:4" ht="18" customHeight="1">
      <c r="A8" s="22" t="s">
        <v>21</v>
      </c>
      <c r="B8" s="23">
        <f>ESZKÖZÖK!C49</f>
        <v>13071109</v>
      </c>
      <c r="C8" s="23">
        <f>ESZKÖZÖK!D49</f>
        <v>8364464</v>
      </c>
      <c r="D8" s="197">
        <f t="shared" si="0"/>
        <v>63.99</v>
      </c>
    </row>
    <row r="9" spans="1:4" ht="18" customHeight="1">
      <c r="A9" s="22" t="s">
        <v>22</v>
      </c>
      <c r="B9" s="23">
        <f>'[1]ESZKÖZÖK'!C52</f>
        <v>0</v>
      </c>
      <c r="C9" s="23">
        <f>'[1]ESZKÖZÖK'!D52</f>
        <v>0</v>
      </c>
      <c r="D9" s="197" t="str">
        <f t="shared" si="0"/>
        <v>-    </v>
      </c>
    </row>
    <row r="10" spans="1:4" ht="18" customHeight="1">
      <c r="A10" s="22" t="s">
        <v>23</v>
      </c>
      <c r="B10" s="23">
        <f>ESZKÖZÖK!C57</f>
        <v>10920249</v>
      </c>
      <c r="C10" s="23">
        <f>ESZKÖZÖK!D57</f>
        <v>16227571</v>
      </c>
      <c r="D10" s="197">
        <f t="shared" si="0"/>
        <v>148.6</v>
      </c>
    </row>
    <row r="11" spans="1:4" ht="18" customHeight="1" thickBot="1">
      <c r="A11" s="24" t="s">
        <v>24</v>
      </c>
      <c r="B11" s="25">
        <f>ESZKÖZÖK!C62</f>
        <v>0</v>
      </c>
      <c r="C11" s="25">
        <f>ESZKÖZÖK!D62</f>
        <v>282445</v>
      </c>
      <c r="D11" s="198" t="str">
        <f t="shared" si="0"/>
        <v>-    </v>
      </c>
    </row>
    <row r="12" spans="1:4" s="26" customFormat="1" ht="18" customHeight="1" thickBot="1">
      <c r="A12" s="154" t="s">
        <v>25</v>
      </c>
      <c r="B12" s="155">
        <v>10274</v>
      </c>
      <c r="C12" s="155">
        <v>27299</v>
      </c>
      <c r="D12" s="199">
        <f t="shared" si="0"/>
        <v>265.71</v>
      </c>
    </row>
    <row r="13" spans="1:4" s="27" customFormat="1" ht="18" customHeight="1" thickBot="1">
      <c r="A13" s="156" t="s">
        <v>26</v>
      </c>
      <c r="B13" s="157">
        <v>415273</v>
      </c>
      <c r="C13" s="157">
        <f>ESZKÖZÖK!D64</f>
        <v>573558306</v>
      </c>
      <c r="D13" s="200">
        <f t="shared" si="0"/>
        <v>138115.96</v>
      </c>
    </row>
    <row r="14" spans="1:4" ht="30" customHeight="1" thickBot="1">
      <c r="A14" s="28"/>
      <c r="B14" s="29"/>
      <c r="C14" s="29"/>
      <c r="D14" s="201"/>
    </row>
    <row r="15" spans="1:4" ht="18" customHeight="1">
      <c r="A15" s="19" t="s">
        <v>27</v>
      </c>
      <c r="B15" s="20">
        <f>FORRÁSOK!C5</f>
        <v>542074352</v>
      </c>
      <c r="C15" s="20">
        <f>FORRÁSOK!D5</f>
        <v>542074352</v>
      </c>
      <c r="D15" s="196">
        <f aca="true" t="shared" si="1" ref="D15:D26">IF(B15&lt;&gt;0,ROUND(C15*100/B15,2),"-    ")</f>
        <v>100</v>
      </c>
    </row>
    <row r="16" spans="1:4" ht="18" customHeight="1">
      <c r="A16" s="22" t="s">
        <v>28</v>
      </c>
      <c r="B16" s="23">
        <f>FORRÁSOK!C6</f>
        <v>42964633</v>
      </c>
      <c r="C16" s="23">
        <f>FORRÁSOK!D6</f>
        <v>40753304</v>
      </c>
      <c r="D16" s="197">
        <f t="shared" si="1"/>
        <v>94.85</v>
      </c>
    </row>
    <row r="17" spans="1:4" ht="18" customHeight="1">
      <c r="A17" s="22" t="s">
        <v>143</v>
      </c>
      <c r="B17" s="23">
        <f>FORRÁSOK!C7</f>
        <v>-2211329</v>
      </c>
      <c r="C17" s="23">
        <f>FORRÁSOK!D7</f>
        <v>-12269069</v>
      </c>
      <c r="D17" s="197">
        <f t="shared" si="1"/>
        <v>554.83</v>
      </c>
    </row>
    <row r="18" spans="1:4" s="26" customFormat="1" ht="18" customHeight="1">
      <c r="A18" s="158" t="s">
        <v>29</v>
      </c>
      <c r="B18" s="159">
        <f>FORRÁSOK!C8</f>
        <v>582827656</v>
      </c>
      <c r="C18" s="159">
        <f>FORRÁSOK!D8</f>
        <v>570558587</v>
      </c>
      <c r="D18" s="202">
        <f t="shared" si="1"/>
        <v>97.89</v>
      </c>
    </row>
    <row r="19" spans="1:4" ht="18" customHeight="1">
      <c r="A19" s="22" t="s">
        <v>142</v>
      </c>
      <c r="B19" s="23">
        <f>FORRÁSOK!C16</f>
        <v>0</v>
      </c>
      <c r="C19" s="23">
        <f>FORRÁSOK!D16</f>
        <v>0</v>
      </c>
      <c r="D19" s="197" t="str">
        <f t="shared" si="1"/>
        <v>-    </v>
      </c>
    </row>
    <row r="20" spans="1:4" ht="18" customHeight="1" thickBot="1">
      <c r="A20" s="24" t="s">
        <v>141</v>
      </c>
      <c r="B20" s="25">
        <f>FORRÁSOK!C23</f>
        <v>0</v>
      </c>
      <c r="C20" s="25">
        <f>FORRÁSOK!D23</f>
        <v>0</v>
      </c>
      <c r="D20" s="198" t="str">
        <f t="shared" si="1"/>
        <v>-    </v>
      </c>
    </row>
    <row r="21" spans="1:4" s="26" customFormat="1" ht="18" customHeight="1" thickBot="1">
      <c r="A21" s="154" t="s">
        <v>30</v>
      </c>
      <c r="B21" s="155">
        <f>FORRÁSOK!C24</f>
        <v>0</v>
      </c>
      <c r="C21" s="155">
        <f>FORRÁSOK!D24</f>
        <v>0</v>
      </c>
      <c r="D21" s="199" t="str">
        <f t="shared" si="1"/>
        <v>-    </v>
      </c>
    </row>
    <row r="22" spans="1:4" ht="18" customHeight="1">
      <c r="A22" s="19" t="s">
        <v>31</v>
      </c>
      <c r="B22" s="20">
        <f>FORRÁSOK!C31</f>
        <v>0</v>
      </c>
      <c r="C22" s="20">
        <f>FORRÁSOK!D31</f>
        <v>0</v>
      </c>
      <c r="D22" s="196" t="str">
        <f t="shared" si="1"/>
        <v>-    </v>
      </c>
    </row>
    <row r="23" spans="1:4" ht="18" customHeight="1">
      <c r="A23" s="22" t="s">
        <v>32</v>
      </c>
      <c r="B23" s="23">
        <f>FORRÁSOK!C52</f>
        <v>4005772</v>
      </c>
      <c r="C23" s="23">
        <f>FORRÁSOK!D52</f>
        <v>2999719</v>
      </c>
      <c r="D23" s="197">
        <f t="shared" si="1"/>
        <v>74.88</v>
      </c>
    </row>
    <row r="24" spans="1:4" ht="18" customHeight="1" thickBot="1">
      <c r="A24" s="24" t="s">
        <v>33</v>
      </c>
      <c r="B24" s="25">
        <f>FORRÁSOK!C59</f>
        <v>0</v>
      </c>
      <c r="C24" s="25">
        <f>FORRÁSOK!D59</f>
        <v>0</v>
      </c>
      <c r="D24" s="198" t="str">
        <f t="shared" si="1"/>
        <v>-    </v>
      </c>
    </row>
    <row r="25" spans="1:4" s="26" customFormat="1" ht="18" customHeight="1" thickBot="1">
      <c r="A25" s="154" t="s">
        <v>34</v>
      </c>
      <c r="B25" s="155">
        <f>FORRÁSOK!C60</f>
        <v>4005772</v>
      </c>
      <c r="C25" s="155">
        <f>FORRÁSOK!D60</f>
        <v>2999719</v>
      </c>
      <c r="D25" s="199">
        <f t="shared" si="1"/>
        <v>74.88</v>
      </c>
    </row>
    <row r="26" spans="1:4" s="27" customFormat="1" ht="18" customHeight="1" thickBot="1">
      <c r="A26" s="160" t="s">
        <v>35</v>
      </c>
      <c r="B26" s="161">
        <f>FORRÁSOK!C61</f>
        <v>586833428</v>
      </c>
      <c r="C26" s="161">
        <f>FORRÁSOK!D61</f>
        <v>573558306</v>
      </c>
      <c r="D26" s="203">
        <f t="shared" si="1"/>
        <v>97.74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36</v>
      </c>
      <c r="B1" s="30" t="s">
        <v>37</v>
      </c>
      <c r="C1" s="30" t="s">
        <v>3</v>
      </c>
      <c r="D1" s="33" t="s">
        <v>4</v>
      </c>
    </row>
    <row r="2" spans="1:4" ht="36" customHeight="1">
      <c r="A2" s="36" t="s">
        <v>38</v>
      </c>
      <c r="B2" s="204">
        <f>IF('A vagyoni helyzet alakulása'!B13&lt;&gt;0,ROUND(('A vagyoni helyzet alakulása'!B6/'A vagyoni helyzet alakulása'!B13)*100,2),0)</f>
        <v>138339.07</v>
      </c>
      <c r="C2" s="204">
        <f>IF('A vagyoni helyzet alakulása'!C13&lt;&gt;0,ROUND(('A vagyoni helyzet alakulása'!C6/'A vagyoni helyzet alakulása'!C13)*100,2),0)</f>
        <v>98.13</v>
      </c>
      <c r="D2" s="196">
        <f aca="true" t="shared" si="0" ref="D2:D10">IF(B2&lt;&gt;0,C2-B2,"-    ")</f>
        <v>-138240.94</v>
      </c>
    </row>
    <row r="3" spans="1:4" ht="36" customHeight="1">
      <c r="A3" s="37" t="s">
        <v>39</v>
      </c>
      <c r="B3" s="205">
        <f>IF('A vagyoni helyzet alakulása'!B13&lt;&gt;0,ROUND(('A vagyoni helyzet alakulása'!B12/'A vagyoni helyzet alakulása'!B13)*100,2),0)</f>
        <v>2.47</v>
      </c>
      <c r="C3" s="205">
        <f>IF('A vagyoni helyzet alakulása'!C13&lt;&gt;0,ROUND(('A vagyoni helyzet alakulása'!C12/'A vagyoni helyzet alakulása'!C13)*100,2),0)</f>
        <v>0</v>
      </c>
      <c r="D3" s="197">
        <f t="shared" si="0"/>
        <v>-2.47</v>
      </c>
    </row>
    <row r="4" spans="1:4" ht="36" customHeight="1">
      <c r="A4" s="37" t="s">
        <v>40</v>
      </c>
      <c r="B4" s="205">
        <f>IF('A vagyoni helyzet alakulása'!B26&lt;&gt;0,ROUND(('A vagyoni helyzet alakulása'!B18/'A vagyoni helyzet alakulása'!B26)*100,2),0)</f>
        <v>99.32</v>
      </c>
      <c r="C4" s="205">
        <f>IF('A vagyoni helyzet alakulása'!C26&lt;&gt;0,ROUND(('A vagyoni helyzet alakulása'!C18/'A vagyoni helyzet alakulása'!C26)*100,2),0)</f>
        <v>99.48</v>
      </c>
      <c r="D4" s="197">
        <f t="shared" si="0"/>
        <v>0.1600000000000108</v>
      </c>
    </row>
    <row r="5" spans="1:4" ht="36" customHeight="1">
      <c r="A5" s="38" t="s">
        <v>41</v>
      </c>
      <c r="B5" s="205">
        <f>IF('A vagyoni helyzet alakulása'!B26&lt;&gt;0,ROUND(('A vagyoni helyzet alakulása'!B25/'A vagyoni helyzet alakulása'!B26)*100,2),0)</f>
        <v>0.68</v>
      </c>
      <c r="C5" s="205">
        <f>IF('A vagyoni helyzet alakulása'!C26&lt;&gt;0,ROUND(('A vagyoni helyzet alakulása'!C25/'A vagyoni helyzet alakulása'!C26)*100,2),0)</f>
        <v>0.52</v>
      </c>
      <c r="D5" s="197">
        <f t="shared" si="0"/>
        <v>-0.16000000000000003</v>
      </c>
    </row>
    <row r="6" spans="1:4" ht="36" customHeight="1">
      <c r="A6" s="19" t="s">
        <v>42</v>
      </c>
      <c r="B6" s="205">
        <f>IF('A vagyoni helyzet alakulása'!B6&lt;&gt;0,ROUND(('A vagyoni helyzet alakulása'!B18/'A vagyoni helyzet alakulása'!B6)*100,2),0)</f>
        <v>101.45</v>
      </c>
      <c r="C6" s="205">
        <f>IF('A vagyoni helyzet alakulása'!C6&lt;&gt;0,ROUND(('A vagyoni helyzet alakulása'!C18/'A vagyoni helyzet alakulása'!C6)*100,2),0)</f>
        <v>101.37</v>
      </c>
      <c r="D6" s="197">
        <f t="shared" si="0"/>
        <v>-0.0799999999999983</v>
      </c>
    </row>
    <row r="7" spans="1:4" ht="36" customHeight="1">
      <c r="A7" s="19" t="s">
        <v>43</v>
      </c>
      <c r="B7" s="205">
        <f>IF('A vagyoni helyzet alakulása'!B6&lt;&gt;0,ROUND((('A vagyoni helyzet alakulása'!B18+'A vagyoni helyzet alakulása'!B22)/'A vagyoni helyzet alakulása'!B6)*100,2),0)</f>
        <v>101.45</v>
      </c>
      <c r="C7" s="205">
        <f>IF('A vagyoni helyzet alakulása'!C6&lt;&gt;0,ROUND((('A vagyoni helyzet alakulása'!C18+'A vagyoni helyzet alakulása'!C22)/'A vagyoni helyzet alakulása'!C6)*100,2),0)</f>
        <v>101.37</v>
      </c>
      <c r="D7" s="197">
        <f t="shared" si="0"/>
        <v>-0.0799999999999983</v>
      </c>
    </row>
    <row r="8" spans="1:4" ht="36" customHeight="1">
      <c r="A8" s="22" t="s">
        <v>44</v>
      </c>
      <c r="B8" s="206">
        <f>IF('A vagyoni helyzet alakulása'!B18&lt;&gt;0,ROUND((('A vagyoni helyzet alakulása'!B12-'A vagyoni helyzet alakulása'!B22)/'A vagyoni helyzet alakulása'!B18)*100,2),0)</f>
        <v>0</v>
      </c>
      <c r="C8" s="206">
        <f>IF('A vagyoni helyzet alakulása'!C18&lt;&gt;0,ROUND((('A vagyoni helyzet alakulása'!C12-'A vagyoni helyzet alakulása'!C22)/'A vagyoni helyzet alakulása'!C18)*100,2),0)</f>
        <v>0</v>
      </c>
      <c r="D8" s="197" t="str">
        <f t="shared" si="0"/>
        <v>-    </v>
      </c>
    </row>
    <row r="9" spans="1:4" ht="36" customHeight="1">
      <c r="A9" s="24" t="s">
        <v>45</v>
      </c>
      <c r="B9" s="207">
        <f>IF('A vagyoni helyzet alakulása'!B26&lt;&gt;0,ROUND((('A vagyoni helyzet alakulása'!B18)/'A vagyoni helyzet alakulása'!B26)*100,2),0)</f>
        <v>99.32</v>
      </c>
      <c r="C9" s="207">
        <f>IF('A vagyoni helyzet alakulása'!C26&lt;&gt;0,ROUND((('A vagyoni helyzet alakulása'!C18)/'A vagyoni helyzet alakulása'!C26)*100,2),0)</f>
        <v>99.48</v>
      </c>
      <c r="D9" s="197">
        <f t="shared" si="0"/>
        <v>0.1600000000000108</v>
      </c>
    </row>
    <row r="10" spans="1:4" ht="36" customHeight="1" thickBot="1">
      <c r="A10" s="39" t="s">
        <v>46</v>
      </c>
      <c r="B10" s="208">
        <f>IF('A vagyoni helyzet alakulása'!B15&lt;&gt;0,ROUND((('A vagyoni helyzet alakulása'!B18)/'A vagyoni helyzet alakulása'!B15)*100,2),0)</f>
        <v>107.52</v>
      </c>
      <c r="C10" s="208">
        <f>IF('A vagyoni helyzet alakulása'!C15&lt;&gt;0,ROUND((('A vagyoni helyzet alakulása'!C18)/'A vagyoni helyzet alakulása'!C15)*100,2),0)</f>
        <v>105.25</v>
      </c>
      <c r="D10" s="209">
        <f t="shared" si="0"/>
        <v>-2.269999999999996</v>
      </c>
    </row>
  </sheetData>
  <sheetProtection sheet="1" objects="1" scenarios="1"/>
  <conditionalFormatting sqref="B2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0">
      <selection activeCell="B6" sqref="B6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8" t="s">
        <v>47</v>
      </c>
    </row>
    <row r="2" spans="1:4" s="15" customFormat="1" ht="39.75" customHeight="1" thickBot="1">
      <c r="A2" s="16" t="s">
        <v>36</v>
      </c>
      <c r="B2" s="30" t="s">
        <v>37</v>
      </c>
      <c r="C2" s="30" t="s">
        <v>3</v>
      </c>
      <c r="D2" s="33" t="s">
        <v>4</v>
      </c>
    </row>
    <row r="3" spans="1:4" ht="36" customHeight="1">
      <c r="A3" s="31" t="s">
        <v>48</v>
      </c>
      <c r="B3" s="204">
        <f>IF('A vagyoni helyzet alakulása'!B23&lt;&gt;0,ROUND(('A vagyoni helyzet alakulása'!B8/'A vagyoni helyzet alakulása'!B23)*100,2),0)</f>
        <v>326.31</v>
      </c>
      <c r="C3" s="204">
        <f>IF('A vagyoni helyzet alakulása'!C23&lt;&gt;0,ROUND(('A vagyoni helyzet alakulása'!C8/'A vagyoni helyzet alakulása'!C23)*100,2),0)</f>
        <v>278.84</v>
      </c>
      <c r="D3" s="196">
        <f>IF(B3&lt;&gt;0,C3-B3,"-    ")</f>
        <v>-47.47000000000003</v>
      </c>
    </row>
    <row r="4" spans="1:4" ht="36" customHeight="1">
      <c r="A4" s="35" t="s">
        <v>49</v>
      </c>
      <c r="B4" s="207">
        <f>IF(FORRÁSOK!C34&lt;&gt;0,ROUND((('[1]ESZKÖZÖK'!C42+'[1]ESZKÖZÖK'!C43)/FORRÁSOK!C34)*100,2),0)</f>
        <v>0</v>
      </c>
      <c r="C4" s="207">
        <f>IF(FORRÁSOK!D34&lt;&gt;0,ROUND((('[1]ESZKÖZÖK'!D42+'[1]ESZKÖZÖK'!D43)/FORRÁSOK!D34)*100,2),0)</f>
        <v>0</v>
      </c>
      <c r="D4" s="198" t="str">
        <f>IF(B4&lt;&gt;0,C4-B4,"-    ")</f>
        <v>-    </v>
      </c>
    </row>
    <row r="5" spans="1:4" ht="36" customHeight="1" thickBot="1">
      <c r="A5" s="32" t="s">
        <v>50</v>
      </c>
      <c r="B5" s="208">
        <f>IF(('A vagyoni helyzet alakulása'!B22+'A vagyoni helyzet alakulása'!B18)&lt;&gt;0,ROUND((('A vagyoni helyzet alakulása'!B22)/('A vagyoni helyzet alakulása'!B22+'A vagyoni helyzet alakulása'!B18))*100,2),0)</f>
        <v>0</v>
      </c>
      <c r="C5" s="208">
        <f>IF(('A vagyoni helyzet alakulása'!C22+'A vagyoni helyzet alakulása'!C18)&lt;&gt;0,ROUND((('A vagyoni helyzet alakulása'!C22)/('A vagyoni helyzet alakulása'!C22+'A vagyoni helyzet alakulása'!C18))*100,2),0)</f>
        <v>0</v>
      </c>
      <c r="D5" s="209" t="str">
        <f>IF(B5&lt;&gt;0,C5-B5,"-    ")</f>
        <v>-    </v>
      </c>
    </row>
    <row r="6" ht="76.5" customHeight="1"/>
    <row r="7" ht="36" customHeight="1" thickBot="1">
      <c r="A7" s="34" t="s">
        <v>51</v>
      </c>
    </row>
    <row r="8" spans="1:4" s="15" customFormat="1" ht="39.75" customHeight="1" thickBot="1">
      <c r="A8" s="16" t="s">
        <v>36</v>
      </c>
      <c r="B8" s="30" t="s">
        <v>37</v>
      </c>
      <c r="C8" s="30" t="s">
        <v>3</v>
      </c>
      <c r="D8" s="33" t="s">
        <v>4</v>
      </c>
    </row>
    <row r="9" spans="1:4" ht="36" customHeight="1">
      <c r="A9" s="31" t="s">
        <v>52</v>
      </c>
      <c r="B9" s="204">
        <f>IF('A vagyoni helyzet alakulása'!B23&lt;&gt;0,ROUND(('A vagyoni helyzet alakulása'!B10/'A vagyoni helyzet alakulása'!B23)*100,2),0)</f>
        <v>272.61</v>
      </c>
      <c r="C9" s="204">
        <f>IF('A vagyoni helyzet alakulása'!C23&lt;&gt;0,ROUND(('A vagyoni helyzet alakulása'!C10/'A vagyoni helyzet alakulása'!C23)*100,2),0)</f>
        <v>540.97</v>
      </c>
      <c r="D9" s="196">
        <f>IF(B9&lt;&gt;0,C9-B9,"-    ")</f>
        <v>268.36</v>
      </c>
    </row>
    <row r="10" spans="1:4" ht="36" customHeight="1" thickBot="1">
      <c r="A10" s="32" t="s">
        <v>53</v>
      </c>
      <c r="B10" s="208">
        <f>IF(('A vagyoni helyzet alakulása'!B23)&lt;&gt;0,ROUND((('A vagyoni helyzet alakulása'!B12)/('A vagyoni helyzet alakulása'!B23))*100,2),0)</f>
        <v>0.26</v>
      </c>
      <c r="C10" s="208">
        <f>IF(('A vagyoni helyzet alakulása'!C23)&lt;&gt;0,ROUND((('A vagyoni helyzet alakulása'!C12)/('A vagyoni helyzet alakulása'!C23))*100,2),0)</f>
        <v>0.91</v>
      </c>
      <c r="D10" s="209">
        <f>IF(B10&lt;&gt;0,C10-B10,"-    ")</f>
        <v>0.65</v>
      </c>
    </row>
  </sheetData>
  <sheetProtection sheet="1" objects="1" scenarios="1"/>
  <conditionalFormatting sqref="B3:C5 B9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463</v>
      </c>
    </row>
    <row r="2" ht="14.25">
      <c r="A2" s="112" t="s">
        <v>92</v>
      </c>
    </row>
    <row r="3" ht="13.5" thickBot="1">
      <c r="E3" s="113" t="s">
        <v>503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457</v>
      </c>
      <c r="B5" s="116">
        <v>3135830</v>
      </c>
      <c r="C5" s="116">
        <v>600000</v>
      </c>
      <c r="D5" s="116"/>
      <c r="E5" s="117">
        <f aca="true" t="shared" si="0" ref="E5:E10">B5+C5-D5</f>
        <v>3735830</v>
      </c>
    </row>
    <row r="6" spans="1:5" ht="12.75">
      <c r="A6" s="118" t="s">
        <v>458</v>
      </c>
      <c r="B6" s="119">
        <v>889491649</v>
      </c>
      <c r="C6" s="119">
        <v>12752579</v>
      </c>
      <c r="D6" s="119"/>
      <c r="E6" s="120">
        <f t="shared" si="0"/>
        <v>902244228</v>
      </c>
    </row>
    <row r="7" spans="1:5" ht="12.75">
      <c r="A7" s="118" t="s">
        <v>459</v>
      </c>
      <c r="B7" s="119">
        <v>13353836</v>
      </c>
      <c r="C7" s="119">
        <v>343609</v>
      </c>
      <c r="D7" s="119">
        <v>4817699</v>
      </c>
      <c r="E7" s="120">
        <f t="shared" si="0"/>
        <v>8879746</v>
      </c>
    </row>
    <row r="8" spans="1:5" ht="12.75">
      <c r="A8" s="118" t="s">
        <v>103</v>
      </c>
      <c r="B8" s="119">
        <v>10175000</v>
      </c>
      <c r="C8" s="119"/>
      <c r="D8" s="119"/>
      <c r="E8" s="120">
        <f t="shared" si="0"/>
        <v>10175000</v>
      </c>
    </row>
    <row r="9" spans="1:5" ht="12.75">
      <c r="A9" s="118" t="s">
        <v>460</v>
      </c>
      <c r="B9" s="119"/>
      <c r="C9" s="119"/>
      <c r="D9" s="119"/>
      <c r="E9" s="120">
        <f t="shared" si="0"/>
        <v>0</v>
      </c>
    </row>
    <row r="10" spans="1:5" ht="13.5" thickBot="1">
      <c r="A10" s="121"/>
      <c r="B10" s="122"/>
      <c r="C10" s="122"/>
      <c r="D10" s="122"/>
      <c r="E10" s="123">
        <f t="shared" si="0"/>
        <v>0</v>
      </c>
    </row>
    <row r="14" ht="13.5">
      <c r="E14" s="110" t="s">
        <v>96</v>
      </c>
    </row>
    <row r="15" ht="14.25">
      <c r="A15" s="112" t="s">
        <v>97</v>
      </c>
    </row>
    <row r="16" ht="13.5" thickBot="1">
      <c r="E16" s="113" t="s">
        <v>503</v>
      </c>
    </row>
    <row r="17" spans="1:5" ht="13.5" thickBot="1">
      <c r="A17" s="114" t="s">
        <v>87</v>
      </c>
      <c r="B17" s="114" t="s">
        <v>88</v>
      </c>
      <c r="C17" s="114" t="s">
        <v>89</v>
      </c>
      <c r="D17" s="114" t="s">
        <v>90</v>
      </c>
      <c r="E17" s="114" t="s">
        <v>91</v>
      </c>
    </row>
    <row r="18" spans="1:5" ht="12.75">
      <c r="A18" s="115" t="s">
        <v>457</v>
      </c>
      <c r="B18" s="116">
        <v>3013116</v>
      </c>
      <c r="C18" s="116">
        <v>46542</v>
      </c>
      <c r="D18" s="116"/>
      <c r="E18" s="117">
        <f aca="true" t="shared" si="1" ref="E18:E23">B18+C18-D18</f>
        <v>3059658</v>
      </c>
    </row>
    <row r="19" spans="1:5" ht="12.75">
      <c r="A19" s="118" t="s">
        <v>101</v>
      </c>
      <c r="B19" s="119">
        <v>334551414</v>
      </c>
      <c r="C19" s="119">
        <v>25138428</v>
      </c>
      <c r="D19" s="119"/>
      <c r="E19" s="120">
        <f t="shared" si="1"/>
        <v>359689842</v>
      </c>
    </row>
    <row r="20" spans="1:5" ht="12.75">
      <c r="A20" s="118" t="s">
        <v>459</v>
      </c>
      <c r="B20" s="119">
        <v>12256866</v>
      </c>
      <c r="C20" s="119">
        <v>674462</v>
      </c>
      <c r="D20" s="119">
        <v>4817699</v>
      </c>
      <c r="E20" s="120">
        <f t="shared" si="1"/>
        <v>8113629</v>
      </c>
    </row>
    <row r="21" spans="1:5" ht="12.75">
      <c r="A21" s="118" t="s">
        <v>103</v>
      </c>
      <c r="B21" s="119">
        <v>4692849</v>
      </c>
      <c r="C21" s="119">
        <v>1995000</v>
      </c>
      <c r="D21" s="119"/>
      <c r="E21" s="120">
        <f t="shared" si="1"/>
        <v>6687849</v>
      </c>
    </row>
    <row r="22" spans="1:5" ht="12.75">
      <c r="A22" s="118" t="s">
        <v>461</v>
      </c>
      <c r="B22" s="119"/>
      <c r="C22" s="119"/>
      <c r="D22" s="119"/>
      <c r="E22" s="120">
        <f t="shared" si="1"/>
        <v>0</v>
      </c>
    </row>
    <row r="23" spans="1:5" ht="13.5" thickBot="1">
      <c r="A23" s="121"/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462</v>
      </c>
    </row>
    <row r="2" ht="14.25">
      <c r="A2" s="112"/>
    </row>
    <row r="3" ht="13.5" thickBot="1">
      <c r="E3" s="113" t="s">
        <v>503</v>
      </c>
    </row>
    <row r="4" spans="1:5" s="67" customFormat="1" ht="43.5" customHeight="1" thickBot="1">
      <c r="A4" s="114" t="s">
        <v>87</v>
      </c>
      <c r="B4" s="124" t="s">
        <v>278</v>
      </c>
      <c r="C4" s="124" t="s">
        <v>102</v>
      </c>
      <c r="D4" s="124" t="s">
        <v>103</v>
      </c>
      <c r="E4" s="114" t="s">
        <v>279</v>
      </c>
    </row>
    <row r="5" spans="1:5" s="111" customFormat="1" ht="12.75">
      <c r="A5" s="279" t="s">
        <v>280</v>
      </c>
      <c r="B5" s="280">
        <v>889491649</v>
      </c>
      <c r="C5" s="280">
        <v>13353836</v>
      </c>
      <c r="D5" s="280">
        <v>10175000</v>
      </c>
      <c r="E5" s="281">
        <f>SUM(B5:D5)</f>
        <v>913020485</v>
      </c>
    </row>
    <row r="6" spans="1:5" s="111" customFormat="1" ht="12.75">
      <c r="A6" s="282" t="s">
        <v>281</v>
      </c>
      <c r="B6" s="283">
        <f>SUM(B7:B10)</f>
        <v>12752579</v>
      </c>
      <c r="C6" s="283">
        <f>SUM(C7:C10)</f>
        <v>343609</v>
      </c>
      <c r="D6" s="283">
        <f>SUM(D7:D10)</f>
        <v>0</v>
      </c>
      <c r="E6" s="284">
        <f>SUM(E7:E10)</f>
        <v>13096188</v>
      </c>
    </row>
    <row r="7" spans="1:5" ht="12.75">
      <c r="A7" s="285" t="s">
        <v>282</v>
      </c>
      <c r="B7" s="286"/>
      <c r="C7" s="286">
        <v>343609</v>
      </c>
      <c r="D7" s="286"/>
      <c r="E7" s="287">
        <f>SUM(B7:D7)</f>
        <v>343609</v>
      </c>
    </row>
    <row r="8" spans="1:5" ht="12.75">
      <c r="A8" s="525" t="s">
        <v>480</v>
      </c>
      <c r="B8" s="289">
        <v>12752579</v>
      </c>
      <c r="C8" s="289"/>
      <c r="D8" s="289"/>
      <c r="E8" s="290">
        <f>SUM(B8:D8)</f>
        <v>12752579</v>
      </c>
    </row>
    <row r="9" spans="1:5" ht="12.75">
      <c r="A9" s="288" t="s">
        <v>283</v>
      </c>
      <c r="B9" s="289"/>
      <c r="C9" s="289"/>
      <c r="D9" s="289"/>
      <c r="E9" s="290">
        <f>SUM(B9:D9)</f>
        <v>0</v>
      </c>
    </row>
    <row r="10" spans="1:5" ht="12.75">
      <c r="A10" s="291" t="s">
        <v>284</v>
      </c>
      <c r="B10" s="292"/>
      <c r="C10" s="292"/>
      <c r="D10" s="292"/>
      <c r="E10" s="293">
        <f>SUM(B10:D10)</f>
        <v>0</v>
      </c>
    </row>
    <row r="11" spans="1:5" s="111" customFormat="1" ht="12.75">
      <c r="A11" s="282" t="s">
        <v>285</v>
      </c>
      <c r="B11" s="283">
        <f>SUM(B12:B15)</f>
        <v>0</v>
      </c>
      <c r="C11" s="283">
        <f>SUM(C12:C15)</f>
        <v>4817699</v>
      </c>
      <c r="D11" s="283">
        <f>SUM(D12:D15)</f>
        <v>0</v>
      </c>
      <c r="E11" s="284">
        <f>SUM(E12:E15)</f>
        <v>4817699</v>
      </c>
    </row>
    <row r="12" spans="1:5" ht="12.75">
      <c r="A12" s="285" t="s">
        <v>484</v>
      </c>
      <c r="B12" s="286"/>
      <c r="C12" s="286">
        <v>4817699</v>
      </c>
      <c r="D12" s="286"/>
      <c r="E12" s="287">
        <f>SUM(B12:D12)</f>
        <v>4817699</v>
      </c>
    </row>
    <row r="13" spans="1:5" ht="12.75">
      <c r="A13" s="288" t="s">
        <v>286</v>
      </c>
      <c r="B13" s="289"/>
      <c r="C13" s="289"/>
      <c r="D13" s="289"/>
      <c r="E13" s="290">
        <f>SUM(B13:D13)</f>
        <v>0</v>
      </c>
    </row>
    <row r="14" spans="1:5" ht="12.75">
      <c r="A14" s="288" t="s">
        <v>287</v>
      </c>
      <c r="B14" s="289"/>
      <c r="C14" s="289"/>
      <c r="D14" s="289"/>
      <c r="E14" s="290">
        <f>SUM(B14:D14)</f>
        <v>0</v>
      </c>
    </row>
    <row r="15" spans="1:5" ht="12.75">
      <c r="A15" s="291" t="s">
        <v>288</v>
      </c>
      <c r="B15" s="292"/>
      <c r="C15" s="292"/>
      <c r="D15" s="292"/>
      <c r="E15" s="293">
        <f>SUM(B15:D15)</f>
        <v>0</v>
      </c>
    </row>
    <row r="16" spans="1:5" s="111" customFormat="1" ht="13.5" thickBot="1">
      <c r="A16" s="294" t="s">
        <v>289</v>
      </c>
      <c r="B16" s="295">
        <f>B5+B6-B11</f>
        <v>902244228</v>
      </c>
      <c r="C16" s="295">
        <f>C5+C6-C11</f>
        <v>8879746</v>
      </c>
      <c r="D16" s="295">
        <f>D5+D6-D11</f>
        <v>10175000</v>
      </c>
      <c r="E16" s="295">
        <f>SUM(B16:D16)</f>
        <v>921298974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Felhasznalo</cp:lastModifiedBy>
  <cp:lastPrinted>2018-05-30T05:44:28Z</cp:lastPrinted>
  <dcterms:created xsi:type="dcterms:W3CDTF">1999-10-10T07:41:39Z</dcterms:created>
  <dcterms:modified xsi:type="dcterms:W3CDTF">2018-05-30T05:44:52Z</dcterms:modified>
  <cp:category/>
  <cp:version/>
  <cp:contentType/>
  <cp:contentStatus/>
</cp:coreProperties>
</file>